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Экономисты\ИП\РЕГИОН ЭНЕРГО\МО\Проект ИП\2025-2028 гг\J0429_1217700399146_50\Паспорта ИП\"/>
    </mc:Choice>
  </mc:AlternateContent>
  <bookViews>
    <workbookView xWindow="0" yWindow="0" windowWidth="28800" windowHeight="11700" tabRatio="81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Расчет доходной части модели" sheetId="23"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паспортбюджет'!$A$1:$N$22</definedName>
    <definedName name="_xlnm.Print_Area" localSheetId="8">'5. анализ эконом эфф'!$A$1:$BA$96</definedName>
    <definedName name="_xlnm.Print_Area" localSheetId="9">'6.1. Паспорт сетевой график'!$A$1:$L$54</definedName>
    <definedName name="_xlnm.Print_Area" localSheetId="10">'6.2. Паспорт фин осв ввод'!$A$1:$Y$64</definedName>
    <definedName name="_xlnm.Print_Area" localSheetId="7">'Расчет доходной части модели'!$A$1:$Q$13</definedName>
  </definedNames>
  <calcPr calcId="162913"/>
</workbook>
</file>

<file path=xl/calcChain.xml><?xml version="1.0" encoding="utf-8"?>
<calcChain xmlns="http://schemas.openxmlformats.org/spreadsheetml/2006/main">
  <c r="AW90" i="19" l="1"/>
  <c r="AV88" i="19" l="1"/>
  <c r="AZ86" i="19"/>
  <c r="AT86" i="19"/>
  <c r="AS86" i="19"/>
  <c r="AR86" i="19"/>
  <c r="AQ86" i="19"/>
  <c r="AZ84" i="19"/>
  <c r="AR84" i="19"/>
  <c r="AQ84" i="19"/>
  <c r="AZ83" i="19"/>
  <c r="AR83" i="19"/>
  <c r="AQ83" i="19"/>
  <c r="AZ75" i="19"/>
  <c r="AQ75" i="19"/>
  <c r="AR72" i="19"/>
  <c r="AQ72" i="19"/>
  <c r="Q9" i="23"/>
  <c r="AZ72" i="19"/>
  <c r="AZ68" i="19"/>
  <c r="AQ68" i="19"/>
  <c r="AM48" i="19"/>
  <c r="AK25" i="19"/>
  <c r="P13" i="23"/>
  <c r="O13" i="23"/>
  <c r="N13" i="23"/>
  <c r="N7" i="23"/>
  <c r="O7" i="23"/>
  <c r="P7" i="23"/>
  <c r="Q7" i="23"/>
  <c r="P9" i="23"/>
  <c r="O9" i="23"/>
  <c r="N9" i="23"/>
  <c r="M9" i="23"/>
  <c r="L9" i="23"/>
  <c r="K9" i="23"/>
  <c r="J9" i="23"/>
  <c r="I9" i="23"/>
  <c r="H13" i="23"/>
  <c r="C48" i="7" l="1"/>
  <c r="C49" i="7"/>
  <c r="U52" i="15"/>
  <c r="U50" i="15"/>
  <c r="U57" i="15" s="1"/>
  <c r="T50" i="15"/>
  <c r="T57" i="15" s="1"/>
  <c r="U49" i="15"/>
  <c r="U56" i="15" s="1"/>
  <c r="U48" i="15"/>
  <c r="T48" i="15"/>
  <c r="U47" i="15"/>
  <c r="U55" i="15" s="1"/>
  <c r="T47" i="15"/>
  <c r="T55" i="15" s="1"/>
  <c r="U46" i="15"/>
  <c r="U54" i="15" s="1"/>
  <c r="T46" i="15"/>
  <c r="T54" i="15" s="1"/>
  <c r="U45" i="15"/>
  <c r="U53" i="15" s="1"/>
  <c r="T45" i="15"/>
  <c r="T53" i="15" s="1"/>
  <c r="U44" i="15"/>
  <c r="T44" i="15"/>
  <c r="T34" i="15"/>
  <c r="T32" i="15"/>
  <c r="T31" i="15"/>
  <c r="AQ85" i="19" l="1"/>
  <c r="AR85" i="19"/>
  <c r="AS85" i="19"/>
  <c r="AT85" i="19"/>
  <c r="AU85" i="19"/>
  <c r="AV85" i="19"/>
  <c r="AW85" i="19"/>
  <c r="AX85" i="19"/>
  <c r="AY85" i="19"/>
  <c r="AZ85" i="19"/>
  <c r="AP66" i="19"/>
  <c r="AP68" i="19" s="1"/>
  <c r="AP70" i="19" s="1"/>
  <c r="AP81" i="19"/>
  <c r="AP71" i="19" l="1"/>
  <c r="AP72" i="19" s="1"/>
  <c r="AZ47" i="19" l="1"/>
  <c r="AZ52" i="19" s="1"/>
  <c r="AZ58" i="19" s="1"/>
  <c r="AZ48" i="19"/>
  <c r="AZ50" i="19"/>
  <c r="Q6" i="23"/>
  <c r="Q8" i="23"/>
  <c r="AZ59" i="19" s="1"/>
  <c r="C41" i="15"/>
  <c r="T41" i="15" s="1"/>
  <c r="AZ67" i="19" l="1"/>
  <c r="AZ74" i="19"/>
  <c r="X50" i="15"/>
  <c r="X57" i="15" s="1"/>
  <c r="X48" i="15"/>
  <c r="X47" i="15"/>
  <c r="X55" i="15" s="1"/>
  <c r="X46" i="15"/>
  <c r="X54" i="15" s="1"/>
  <c r="X45" i="15"/>
  <c r="X53" i="15" s="1"/>
  <c r="X44" i="15"/>
  <c r="X41" i="15"/>
  <c r="X34" i="15"/>
  <c r="X32" i="15"/>
  <c r="X31" i="15"/>
  <c r="Q53" i="15"/>
  <c r="P53" i="15"/>
  <c r="Q52" i="15"/>
  <c r="Q50" i="15"/>
  <c r="Q57" i="15" s="1"/>
  <c r="P50" i="15"/>
  <c r="P57" i="15" s="1"/>
  <c r="Q49" i="15"/>
  <c r="Q56" i="15" s="1"/>
  <c r="Q48" i="15"/>
  <c r="P48" i="15"/>
  <c r="Q47" i="15"/>
  <c r="Q55" i="15" s="1"/>
  <c r="P47" i="15"/>
  <c r="P55" i="15" s="1"/>
  <c r="Q46" i="15"/>
  <c r="Q54" i="15" s="1"/>
  <c r="P46" i="15"/>
  <c r="P54" i="15" s="1"/>
  <c r="Q45" i="15"/>
  <c r="P45" i="15"/>
  <c r="Q44" i="15"/>
  <c r="P44" i="15"/>
  <c r="F50" i="15"/>
  <c r="F57" i="15" s="1"/>
  <c r="F48" i="15"/>
  <c r="F47" i="15"/>
  <c r="F55" i="15" s="1"/>
  <c r="F46" i="15"/>
  <c r="F54" i="15" s="1"/>
  <c r="F45" i="15"/>
  <c r="F53" i="15" s="1"/>
  <c r="F44" i="15"/>
  <c r="F41" i="15"/>
  <c r="F34" i="15"/>
  <c r="F32" i="15"/>
  <c r="F31" i="15"/>
  <c r="AY47" i="19"/>
  <c r="AY48" i="19"/>
  <c r="AY52" i="19"/>
  <c r="AY58" i="19"/>
  <c r="AY67" i="19"/>
  <c r="AY76" i="19" s="1"/>
  <c r="AY74" i="19"/>
  <c r="P6" i="23"/>
  <c r="P8" i="23"/>
  <c r="AZ76" i="19" l="1"/>
  <c r="E8" i="23"/>
  <c r="F8" i="23" s="1"/>
  <c r="G8" i="23" s="1"/>
  <c r="H8" i="23" s="1"/>
  <c r="I8" i="23" s="1"/>
  <c r="J8" i="23" s="1"/>
  <c r="K8" i="23" s="1"/>
  <c r="L8" i="23" s="1"/>
  <c r="M8" i="23" s="1"/>
  <c r="N8" i="23" s="1"/>
  <c r="O8" i="23" s="1"/>
  <c r="M1" i="23" l="1"/>
  <c r="C24" i="6"/>
  <c r="B12" i="23" l="1"/>
  <c r="C24" i="15"/>
  <c r="T24" i="15" l="1"/>
  <c r="F24" i="15"/>
  <c r="X24" i="15"/>
  <c r="J1" i="23"/>
  <c r="B25" i="22" l="1"/>
  <c r="O1" i="23" l="1"/>
  <c r="N1" i="23" l="1"/>
  <c r="H1" i="23"/>
  <c r="AP48" i="19"/>
  <c r="AQ48" i="19"/>
  <c r="AR48" i="19"/>
  <c r="AS48" i="19"/>
  <c r="AT48" i="19"/>
  <c r="AU48" i="19"/>
  <c r="AV48" i="19"/>
  <c r="AW48" i="19"/>
  <c r="AX48" i="19"/>
  <c r="AO48" i="19"/>
  <c r="AK48" i="19"/>
  <c r="A15" i="19"/>
  <c r="A12" i="19"/>
  <c r="A9" i="19"/>
  <c r="A5" i="19"/>
  <c r="AK52" i="19"/>
  <c r="AK58" i="19" s="1"/>
  <c r="AK74" i="19" s="1"/>
  <c r="AM47" i="19"/>
  <c r="AO47" i="19" s="1"/>
  <c r="AK27" i="19"/>
  <c r="D13" i="23"/>
  <c r="E6" i="23"/>
  <c r="F6" i="23" s="1"/>
  <c r="G6" i="23" s="1"/>
  <c r="H6" i="23" s="1"/>
  <c r="I6" i="23" s="1"/>
  <c r="J6" i="23" s="1"/>
  <c r="K6" i="23" s="1"/>
  <c r="L6" i="23" s="1"/>
  <c r="M6" i="23" s="1"/>
  <c r="N6" i="23" s="1"/>
  <c r="O6" i="23" s="1"/>
  <c r="AY50" i="19" l="1"/>
  <c r="AY59" i="19"/>
  <c r="E13" i="23"/>
  <c r="AP47" i="19"/>
  <c r="AO52" i="19"/>
  <c r="AO58" i="19" s="1"/>
  <c r="AM52" i="19"/>
  <c r="AM58" i="19" s="1"/>
  <c r="AM74" i="19" s="1"/>
  <c r="S57" i="15"/>
  <c r="R57" i="15"/>
  <c r="O57" i="15"/>
  <c r="N57" i="15"/>
  <c r="K57" i="15"/>
  <c r="J57" i="15"/>
  <c r="I57" i="15"/>
  <c r="C57" i="15"/>
  <c r="Y55" i="15"/>
  <c r="W55" i="15"/>
  <c r="V55" i="15"/>
  <c r="J55" i="15"/>
  <c r="I55" i="15"/>
  <c r="H55" i="15"/>
  <c r="G55" i="15"/>
  <c r="O54" i="15"/>
  <c r="N54" i="15"/>
  <c r="K54" i="15"/>
  <c r="J54" i="15"/>
  <c r="I54" i="15"/>
  <c r="H54" i="15"/>
  <c r="G54" i="15"/>
  <c r="V53" i="15"/>
  <c r="S53" i="15"/>
  <c r="R53" i="15"/>
  <c r="O53" i="15"/>
  <c r="D53" i="15"/>
  <c r="C53" i="15"/>
  <c r="E52" i="15"/>
  <c r="G52" i="15"/>
  <c r="H52" i="15"/>
  <c r="I52" i="15"/>
  <c r="J52" i="15"/>
  <c r="K52" i="15"/>
  <c r="N52" i="15"/>
  <c r="O52" i="15"/>
  <c r="R52" i="15"/>
  <c r="S52" i="15"/>
  <c r="V52" i="15"/>
  <c r="W52" i="15"/>
  <c r="Y52" i="15"/>
  <c r="D56" i="15"/>
  <c r="E56" i="15"/>
  <c r="G56" i="15"/>
  <c r="H56" i="15"/>
  <c r="I56" i="15"/>
  <c r="J56" i="15"/>
  <c r="K56" i="15"/>
  <c r="N56" i="15"/>
  <c r="O56" i="15"/>
  <c r="R56" i="15"/>
  <c r="S56" i="15"/>
  <c r="V56" i="15"/>
  <c r="W56" i="15"/>
  <c r="Y56" i="15"/>
  <c r="D44" i="15"/>
  <c r="E44" i="15"/>
  <c r="G44" i="15"/>
  <c r="H44" i="15"/>
  <c r="I44" i="15"/>
  <c r="J44" i="15"/>
  <c r="K44" i="15"/>
  <c r="L44" i="15"/>
  <c r="M44" i="15"/>
  <c r="N44" i="15"/>
  <c r="O44" i="15"/>
  <c r="R44" i="15"/>
  <c r="S44" i="15"/>
  <c r="V44" i="15"/>
  <c r="W44" i="15"/>
  <c r="Y44" i="15"/>
  <c r="D45" i="15"/>
  <c r="E45" i="15"/>
  <c r="E53" i="15" s="1"/>
  <c r="G45" i="15"/>
  <c r="G53" i="15" s="1"/>
  <c r="H45" i="15"/>
  <c r="H53" i="15" s="1"/>
  <c r="I45" i="15"/>
  <c r="I53" i="15" s="1"/>
  <c r="J45" i="15"/>
  <c r="J53" i="15" s="1"/>
  <c r="K45" i="15"/>
  <c r="K53" i="15" s="1"/>
  <c r="L45" i="15"/>
  <c r="M45" i="15"/>
  <c r="N45" i="15"/>
  <c r="N53" i="15" s="1"/>
  <c r="O45" i="15"/>
  <c r="R45" i="15"/>
  <c r="S45" i="15"/>
  <c r="V45" i="15"/>
  <c r="W45" i="15"/>
  <c r="W53" i="15" s="1"/>
  <c r="Y45" i="15"/>
  <c r="Y53" i="15" s="1"/>
  <c r="D46" i="15"/>
  <c r="D54" i="15" s="1"/>
  <c r="E46" i="15"/>
  <c r="E54" i="15" s="1"/>
  <c r="G46" i="15"/>
  <c r="H46" i="15"/>
  <c r="I46" i="15"/>
  <c r="J46" i="15"/>
  <c r="K46" i="15"/>
  <c r="L46" i="15"/>
  <c r="M46" i="15"/>
  <c r="N46" i="15"/>
  <c r="O46" i="15"/>
  <c r="R46" i="15"/>
  <c r="R54" i="15" s="1"/>
  <c r="S46" i="15"/>
  <c r="S54" i="15" s="1"/>
  <c r="V46" i="15"/>
  <c r="V54" i="15" s="1"/>
  <c r="W46" i="15"/>
  <c r="W54" i="15" s="1"/>
  <c r="Y46" i="15"/>
  <c r="Y54" i="15" s="1"/>
  <c r="D47" i="15"/>
  <c r="D55" i="15" s="1"/>
  <c r="E47" i="15"/>
  <c r="E55" i="15" s="1"/>
  <c r="G47" i="15"/>
  <c r="H47" i="15"/>
  <c r="I47" i="15"/>
  <c r="J47" i="15"/>
  <c r="K47" i="15"/>
  <c r="K55" i="15" s="1"/>
  <c r="L47" i="15"/>
  <c r="M47" i="15"/>
  <c r="N47" i="15"/>
  <c r="N55" i="15" s="1"/>
  <c r="O47" i="15"/>
  <c r="O55" i="15" s="1"/>
  <c r="R47" i="15"/>
  <c r="R55" i="15" s="1"/>
  <c r="S47" i="15"/>
  <c r="S55" i="15" s="1"/>
  <c r="V47" i="15"/>
  <c r="W47" i="15"/>
  <c r="Y47" i="15"/>
  <c r="D48" i="15"/>
  <c r="E48" i="15"/>
  <c r="G48" i="15"/>
  <c r="H48" i="15"/>
  <c r="I48" i="15"/>
  <c r="J48" i="15"/>
  <c r="K48" i="15"/>
  <c r="L48" i="15"/>
  <c r="M48" i="15"/>
  <c r="N48" i="15"/>
  <c r="O48" i="15"/>
  <c r="R48" i="15"/>
  <c r="S48" i="15"/>
  <c r="V48" i="15"/>
  <c r="W48" i="15"/>
  <c r="Y48" i="15"/>
  <c r="D49" i="15"/>
  <c r="E49" i="15"/>
  <c r="G49" i="15"/>
  <c r="H49" i="15"/>
  <c r="I49" i="15"/>
  <c r="J49" i="15"/>
  <c r="K49" i="15"/>
  <c r="N49" i="15"/>
  <c r="O49" i="15"/>
  <c r="R49" i="15"/>
  <c r="S49" i="15"/>
  <c r="V49" i="15"/>
  <c r="W49" i="15"/>
  <c r="Y49" i="15"/>
  <c r="D50" i="15"/>
  <c r="D57" i="15" s="1"/>
  <c r="E50" i="15"/>
  <c r="E57" i="15" s="1"/>
  <c r="G50" i="15"/>
  <c r="G57" i="15" s="1"/>
  <c r="H50" i="15"/>
  <c r="H57" i="15" s="1"/>
  <c r="I50" i="15"/>
  <c r="J50" i="15"/>
  <c r="K50" i="15"/>
  <c r="L50" i="15"/>
  <c r="M50" i="15"/>
  <c r="N50" i="15"/>
  <c r="O50" i="15"/>
  <c r="R50" i="15"/>
  <c r="S50" i="15"/>
  <c r="V50" i="15"/>
  <c r="V57" i="15" s="1"/>
  <c r="W50" i="15"/>
  <c r="W57" i="15" s="1"/>
  <c r="Y50" i="15"/>
  <c r="Y57" i="15" s="1"/>
  <c r="C44" i="15"/>
  <c r="C45" i="15"/>
  <c r="C46" i="15"/>
  <c r="C54" i="15" s="1"/>
  <c r="C47" i="15"/>
  <c r="C55" i="15" s="1"/>
  <c r="C48" i="15"/>
  <c r="C49" i="15"/>
  <c r="T49" i="15" s="1"/>
  <c r="C50" i="15"/>
  <c r="C56" i="15" l="1"/>
  <c r="T56" i="15" s="1"/>
  <c r="F49" i="15"/>
  <c r="X49" i="15"/>
  <c r="AO50" i="19"/>
  <c r="AO74" i="19"/>
  <c r="AP52" i="19"/>
  <c r="AP58" i="19" s="1"/>
  <c r="AQ47" i="19"/>
  <c r="G7" i="23"/>
  <c r="C30" i="15"/>
  <c r="T30" i="15" s="1"/>
  <c r="D32" i="15"/>
  <c r="D31" i="15"/>
  <c r="D34" i="15" s="1"/>
  <c r="C52" i="15" l="1"/>
  <c r="T52" i="15" s="1"/>
  <c r="F30" i="15"/>
  <c r="X30" i="15"/>
  <c r="F56" i="15"/>
  <c r="X56" i="15"/>
  <c r="C63" i="15"/>
  <c r="T63" i="15" s="1"/>
  <c r="AP59" i="19"/>
  <c r="AP50" i="19"/>
  <c r="AP60" i="19"/>
  <c r="AR47" i="19"/>
  <c r="AQ52" i="19"/>
  <c r="AQ58" i="19" s="1"/>
  <c r="AP74" i="19"/>
  <c r="H7" i="23"/>
  <c r="D27" i="15"/>
  <c r="D30" i="15" s="1"/>
  <c r="E27" i="15"/>
  <c r="G27" i="15"/>
  <c r="H27" i="15"/>
  <c r="I27" i="15"/>
  <c r="J27" i="15"/>
  <c r="K27" i="15"/>
  <c r="N27" i="15"/>
  <c r="O27" i="15"/>
  <c r="R27" i="15"/>
  <c r="S27" i="15"/>
  <c r="V27" i="15"/>
  <c r="W27" i="15"/>
  <c r="Y27" i="15"/>
  <c r="C27" i="15"/>
  <c r="D33" i="15" l="1"/>
  <c r="D52" i="15"/>
  <c r="T27" i="15"/>
  <c r="X27" i="15"/>
  <c r="F27" i="15"/>
  <c r="X52" i="15"/>
  <c r="F52" i="15"/>
  <c r="F63" i="15"/>
  <c r="X63" i="15"/>
  <c r="AQ59" i="19"/>
  <c r="AQ50" i="19"/>
  <c r="I13" i="23"/>
  <c r="AQ60" i="19"/>
  <c r="AQ66" i="19" s="1"/>
  <c r="AP76" i="19"/>
  <c r="AQ67" i="19"/>
  <c r="AQ74" i="19"/>
  <c r="AR52" i="19"/>
  <c r="AR58" i="19" s="1"/>
  <c r="AS47" i="19"/>
  <c r="I7" i="23"/>
  <c r="C25" i="6"/>
  <c r="AR59" i="19" l="1"/>
  <c r="AR50" i="19"/>
  <c r="J13" i="23"/>
  <c r="AR60" i="19"/>
  <c r="AT47" i="19"/>
  <c r="AS52" i="19"/>
  <c r="AS58" i="19" s="1"/>
  <c r="AR74" i="19"/>
  <c r="AR67" i="19"/>
  <c r="AQ76" i="19"/>
  <c r="AP75" i="19"/>
  <c r="J7" i="23"/>
  <c r="A15" i="22"/>
  <c r="A12" i="22"/>
  <c r="A9" i="22"/>
  <c r="A15" i="5"/>
  <c r="A12" i="5"/>
  <c r="A9" i="5"/>
  <c r="A5" i="5"/>
  <c r="A14" i="15"/>
  <c r="A11" i="15"/>
  <c r="A8" i="15"/>
  <c r="A4" i="15"/>
  <c r="AR66" i="19" l="1"/>
  <c r="AR68" i="19" s="1"/>
  <c r="AS59" i="19"/>
  <c r="AS50" i="19"/>
  <c r="K13" i="23"/>
  <c r="AS60" i="19"/>
  <c r="AS66" i="19" s="1"/>
  <c r="AP78" i="19"/>
  <c r="AQ70" i="19"/>
  <c r="AR76" i="19"/>
  <c r="AS74" i="19"/>
  <c r="AS67" i="19"/>
  <c r="AT52" i="19"/>
  <c r="AT58" i="19" s="1"/>
  <c r="AU47" i="19"/>
  <c r="K7" i="23"/>
  <c r="A15" i="16"/>
  <c r="A12" i="16"/>
  <c r="A9" i="16"/>
  <c r="A5" i="16"/>
  <c r="A15" i="10"/>
  <c r="A12" i="10"/>
  <c r="A9" i="10"/>
  <c r="A5" i="10"/>
  <c r="A14" i="17"/>
  <c r="A11" i="17"/>
  <c r="A8" i="17"/>
  <c r="A4" i="17"/>
  <c r="A15" i="6"/>
  <c r="A12" i="6"/>
  <c r="A9" i="6"/>
  <c r="A5" i="6"/>
  <c r="A5" i="14"/>
  <c r="AP86" i="19" l="1"/>
  <c r="AT59" i="19"/>
  <c r="AT50" i="19"/>
  <c r="L13" i="23"/>
  <c r="AT60" i="19"/>
  <c r="AT66" i="19" s="1"/>
  <c r="AU52" i="19"/>
  <c r="AU58" i="19" s="1"/>
  <c r="AV47" i="19"/>
  <c r="AT67" i="19"/>
  <c r="AT74" i="19"/>
  <c r="AS76" i="19"/>
  <c r="AS68" i="19"/>
  <c r="AR70" i="19"/>
  <c r="AR75" i="19"/>
  <c r="AQ71" i="19"/>
  <c r="AQ78" i="19" s="1"/>
  <c r="L7" i="23"/>
  <c r="E15" i="14"/>
  <c r="E12" i="14"/>
  <c r="E9" i="14"/>
  <c r="A16" i="13"/>
  <c r="A13" i="13"/>
  <c r="A10" i="13"/>
  <c r="A6" i="13"/>
  <c r="A14" i="12"/>
  <c r="A11" i="12"/>
  <c r="A8" i="12"/>
  <c r="A4" i="12"/>
  <c r="AS87" i="19" l="1"/>
  <c r="AQ87" i="19"/>
  <c r="AP87" i="19"/>
  <c r="AU59" i="19"/>
  <c r="AU50" i="19"/>
  <c r="M13" i="23"/>
  <c r="AU60" i="19"/>
  <c r="AU66" i="19" s="1"/>
  <c r="AR71" i="19"/>
  <c r="AR78" i="19" s="1"/>
  <c r="AS70" i="19"/>
  <c r="AS75" i="19"/>
  <c r="AT76" i="19"/>
  <c r="AT68" i="19"/>
  <c r="AW47" i="19"/>
  <c r="AV52" i="19"/>
  <c r="AV58" i="19" s="1"/>
  <c r="AU74" i="19"/>
  <c r="AU67" i="19"/>
  <c r="M7"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V59" i="19" l="1"/>
  <c r="AV50" i="19"/>
  <c r="AV60" i="19"/>
  <c r="AV66" i="19" s="1"/>
  <c r="AR87" i="19"/>
  <c r="AS71" i="19"/>
  <c r="AS78" i="19" s="1"/>
  <c r="AS83" i="19" s="1"/>
  <c r="AV74" i="19"/>
  <c r="AV67" i="19"/>
  <c r="AU76" i="19"/>
  <c r="AU68" i="19"/>
  <c r="AW52" i="19"/>
  <c r="AW58" i="19" s="1"/>
  <c r="AX47" i="19"/>
  <c r="AX52" i="19" s="1"/>
  <c r="AX58" i="19" s="1"/>
  <c r="AT70" i="19"/>
  <c r="AT75" i="19"/>
  <c r="AW59" i="19" l="1"/>
  <c r="AW50" i="19"/>
  <c r="AW60" i="19"/>
  <c r="AW66" i="19" s="1"/>
  <c r="AS84" i="19"/>
  <c r="AS72" i="19"/>
  <c r="AU70" i="19"/>
  <c r="AU75" i="19"/>
  <c r="AV76" i="19"/>
  <c r="AV68" i="19"/>
  <c r="AT71" i="19"/>
  <c r="AT78" i="19" s="1"/>
  <c r="AT83" i="19" s="1"/>
  <c r="AX67" i="19"/>
  <c r="AX74" i="19"/>
  <c r="AW74" i="19"/>
  <c r="AW67" i="19"/>
  <c r="AX60" i="19" l="1"/>
  <c r="AX59" i="19"/>
  <c r="AX66" i="19" s="1"/>
  <c r="AX68" i="19" s="1"/>
  <c r="AX50" i="19"/>
  <c r="AT72" i="19"/>
  <c r="AU71" i="19"/>
  <c r="AU78" i="19" s="1"/>
  <c r="AU83" i="19" s="1"/>
  <c r="AW76" i="19"/>
  <c r="AW68" i="19"/>
  <c r="AX76" i="19"/>
  <c r="AV75" i="19"/>
  <c r="AV70" i="19"/>
  <c r="AT84" i="19"/>
  <c r="AT87" i="19"/>
  <c r="AY60" i="19" l="1"/>
  <c r="AY66" i="19" s="1"/>
  <c r="AY68" i="19" s="1"/>
  <c r="Q13" i="23"/>
  <c r="AZ60" i="19" s="1"/>
  <c r="AZ66" i="19" s="1"/>
  <c r="AY70" i="19"/>
  <c r="AY75" i="19"/>
  <c r="AU72" i="19"/>
  <c r="AV71" i="19"/>
  <c r="AV78" i="19" s="1"/>
  <c r="AV83" i="19" s="1"/>
  <c r="AX75" i="19"/>
  <c r="AX70" i="19"/>
  <c r="AW75" i="19"/>
  <c r="AW70" i="19"/>
  <c r="AU86" i="19"/>
  <c r="AU84" i="19"/>
  <c r="AZ70" i="19" l="1"/>
  <c r="AY71" i="19"/>
  <c r="AY78" i="19" s="1"/>
  <c r="AY83" i="19" s="1"/>
  <c r="AY72" i="19"/>
  <c r="AV72" i="19"/>
  <c r="AU87" i="19"/>
  <c r="AW71" i="19"/>
  <c r="AW78" i="19" s="1"/>
  <c r="AW83" i="19" s="1"/>
  <c r="AW88" i="19" s="1"/>
  <c r="AX71" i="19"/>
  <c r="AX78" i="19" s="1"/>
  <c r="AX83" i="19" s="1"/>
  <c r="AV86" i="19"/>
  <c r="AV84" i="19"/>
  <c r="AV89" i="19" s="1"/>
  <c r="AZ71" i="19" l="1"/>
  <c r="AZ78" i="19" s="1"/>
  <c r="AY86" i="19"/>
  <c r="AZ88" i="19"/>
  <c r="AX88" i="19"/>
  <c r="AY88" i="19"/>
  <c r="AY84" i="19"/>
  <c r="AW72" i="19"/>
  <c r="AX86" i="19"/>
  <c r="AX84" i="19"/>
  <c r="AW86" i="19"/>
  <c r="AZ87" i="19" s="1"/>
  <c r="AQ28" i="19" s="1"/>
  <c r="AW84" i="19"/>
  <c r="AW87" i="19"/>
  <c r="AV87" i="19"/>
  <c r="AX72" i="19"/>
  <c r="AY87" i="19" l="1"/>
  <c r="AQ26" i="19"/>
  <c r="AX87" i="19"/>
  <c r="AQ29" i="19" l="1"/>
  <c r="AQ27" i="19"/>
</calcChain>
</file>

<file path=xl/sharedStrings.xml><?xml version="1.0" encoding="utf-8"?>
<sst xmlns="http://schemas.openxmlformats.org/spreadsheetml/2006/main" count="1532" uniqueCount="602">
  <si>
    <t>…</t>
  </si>
  <si>
    <t>Значение</t>
  </si>
  <si>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</si>
  <si>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</si>
  <si>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</si>
  <si>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</si>
  <si>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</si>
  <si>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</si>
  <si>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</si>
  <si>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</si>
  <si>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</si>
  <si>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</si>
  <si>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</si>
  <si>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</si>
  <si>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</si>
  <si>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</si>
  <si>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</si>
  <si>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</si>
  <si>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</si>
  <si>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</si>
  <si>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</si>
  <si>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</si>
  <si>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</si>
  <si>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</si>
  <si>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</si>
  <si>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</si>
  <si>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</si>
  <si>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</si>
  <si>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</si>
  <si>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</si>
  <si>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</si>
  <si>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</si>
  <si>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</si>
  <si>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</si>
  <si>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</si>
  <si>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</si>
  <si>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</si>
  <si>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</si>
  <si>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</si>
  <si>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</si>
  <si>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</si>
  <si>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</si>
  <si>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</si>
  <si>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</si>
  <si>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</si>
  <si>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</si>
  <si>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</si>
  <si>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</si>
  <si>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</si>
  <si>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</si>
  <si>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</si>
  <si>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</si>
  <si>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</si>
  <si>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</si>
  <si>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</si>
  <si>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</si>
  <si>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</si>
  <si>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</si>
  <si>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</si>
  <si>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</si>
  <si>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</si>
  <si>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</si>
  <si>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</si>
  <si>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</si>
  <si>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</si>
  <si>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</si>
  <si>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</si>
  <si>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</si>
  <si>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</si>
  <si>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</si>
  <si>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</si>
  <si>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</si>
  <si>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</si>
  <si>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</si>
  <si>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</si>
  <si>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</si>
  <si>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</si>
  <si>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</si>
  <si>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</si>
  <si>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</si>
  <si>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</si>
  <si>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</si>
  <si>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</si>
  <si>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</si>
  <si>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</si>
  <si>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</si>
  <si>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</si>
  <si>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</si>
  <si>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</si>
  <si>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</si>
  <si>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</si>
  <si>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</si>
  <si>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</si>
  <si>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</si>
  <si>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</si>
  <si>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</si>
  <si>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</si>
  <si>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</si>
  <si>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</si>
  <si>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</si>
  <si>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</si>
  <si>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</si>
  <si>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</si>
  <si>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</si>
  <si>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</si>
  <si>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</si>
  <si>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</si>
  <si>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</si>
  <si>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</si>
  <si>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</si>
  <si>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</si>
  <si>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</si>
  <si>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</si>
  <si>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</si>
  <si>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</si>
  <si>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</si>
  <si>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</si>
  <si>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</si>
  <si>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</si>
  <si>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</si>
  <si>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</si>
  <si>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</si>
  <si>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</si>
  <si>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</si>
  <si>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</si>
  <si>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</si>
  <si>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</si>
  <si>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</si>
  <si>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</si>
  <si>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</si>
  <si>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</si>
  <si>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</si>
  <si>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</si>
  <si>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</si>
  <si>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</si>
  <si>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</si>
  <si>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</si>
  <si>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</si>
  <si>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</si>
  <si>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</si>
  <si>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</si>
  <si>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</si>
  <si>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</si>
  <si>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</si>
  <si>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</si>
  <si>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</si>
  <si>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</si>
  <si>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</si>
  <si>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</si>
  <si>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</si>
  <si>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</si>
  <si>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</si>
  <si>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</si>
  <si>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</si>
  <si>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</si>
  <si>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</si>
  <si>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</si>
  <si>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</si>
  <si>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</si>
  <si>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</si>
  <si>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</si>
  <si>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</si>
  <si>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</si>
  <si>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</si>
  <si>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</si>
  <si>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</si>
  <si>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</si>
  <si>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</si>
  <si>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</si>
  <si>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</si>
  <si>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</si>
  <si>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</si>
  <si>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</si>
  <si>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</si>
  <si>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</si>
  <si>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</si>
  <si>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</si>
  <si>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</si>
  <si>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</si>
  <si>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</si>
  <si>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</si>
  <si>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</si>
  <si>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</si>
  <si>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</si>
  <si>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</si>
  <si>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</si>
  <si>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</si>
  <si>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</si>
  <si>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</si>
  <si>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</si>
  <si>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</si>
  <si>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</si>
  <si>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</si>
  <si>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</si>
  <si>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</si>
  <si>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</si>
  <si>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</si>
  <si>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</si>
  <si>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</si>
  <si>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</si>
  <si>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</si>
  <si>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</si>
  <si>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</si>
  <si>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</si>
  <si>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</si>
  <si>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</si>
  <si>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</si>
  <si>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</si>
  <si>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</si>
  <si>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</si>
  <si>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</si>
  <si>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</si>
  <si>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</si>
  <si>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</si>
  <si>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</si>
  <si>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</si>
  <si>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</si>
  <si>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</si>
  <si>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</si>
  <si>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</si>
  <si>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</si>
  <si>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</si>
  <si>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</si>
  <si>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</si>
  <si>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</si>
  <si>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</si>
  <si>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</si>
  <si>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</si>
  <si>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</si>
  <si>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</si>
  <si>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</si>
  <si>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</si>
  <si>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</si>
  <si>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</si>
  <si>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</si>
  <si>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</si>
  <si>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</si>
  <si>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</si>
  <si>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</si>
  <si>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</si>
  <si>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</si>
  <si>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</si>
  <si>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</si>
  <si>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</si>
  <si>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</si>
  <si>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</si>
  <si>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</si>
  <si>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</si>
  <si>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</si>
  <si>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</si>
  <si>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</si>
  <si>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</si>
  <si>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</si>
  <si>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</si>
  <si>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</si>
  <si>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</si>
  <si>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</si>
  <si>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</si>
  <si>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</si>
  <si>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</si>
  <si>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</si>
  <si>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</si>
  <si>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</si>
  <si>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</si>
  <si>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</si>
  <si>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</si>
  <si>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</si>
  <si>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</si>
  <si>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</si>
  <si>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</si>
  <si>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</si>
  <si>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</si>
  <si>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</si>
  <si>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</si>
  <si>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</si>
  <si>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</si>
  <si>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</si>
  <si>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</si>
  <si>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</si>
  <si>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</si>
  <si>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</si>
  <si>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</si>
  <si>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</si>
  <si>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</si>
  <si>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</si>
  <si>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</si>
  <si>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</si>
  <si>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</si>
  <si>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</si>
  <si>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</si>
  <si>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</si>
  <si>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</si>
  <si>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</si>
  <si>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</si>
  <si>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</si>
  <si>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</si>
  <si>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</si>
  <si>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</si>
  <si>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</si>
  <si>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</si>
  <si>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</si>
  <si>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</si>
  <si>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</si>
  <si>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</si>
  <si>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</si>
  <si>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</si>
  <si>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</si>
  <si>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</si>
  <si>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</si>
  <si>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</si>
  <si>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</si>
  <si>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</si>
  <si>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</si>
  <si>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</si>
  <si>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</si>
  <si>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</si>
  <si>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</si>
  <si>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</si>
  <si>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</si>
  <si>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</si>
  <si>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</si>
  <si>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</si>
  <si>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</si>
  <si>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</si>
  <si>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</si>
  <si>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</si>
  <si>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</si>
  <si>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</si>
  <si>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</si>
  <si>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</si>
  <si>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</si>
  <si>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</si>
  <si>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</si>
  <si>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</si>
  <si>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</si>
  <si>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</si>
  <si>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</si>
  <si>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</si>
  <si>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</si>
  <si>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</si>
  <si>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</si>
  <si>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</si>
  <si>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</si>
  <si>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</si>
  <si>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</si>
  <si>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</si>
  <si>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</si>
  <si>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</si>
  <si>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</si>
  <si>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</si>
  <si>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</si>
  <si>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</si>
  <si>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</si>
  <si>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</si>
  <si>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</si>
  <si>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</si>
  <si>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</si>
  <si>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</si>
  <si>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</si>
  <si>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</si>
  <si>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</si>
  <si>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</si>
  <si>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</si>
  <si>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</si>
  <si>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</si>
  <si>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</si>
  <si>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</si>
  <si>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</si>
  <si>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</si>
  <si>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</si>
  <si>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</si>
  <si>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</si>
  <si>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</si>
  <si>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</si>
  <si>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</si>
  <si>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</si>
  <si>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</si>
  <si>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</si>
  <si>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</si>
  <si>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</si>
  <si>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</si>
  <si>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</si>
  <si>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</si>
  <si>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</si>
  <si>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</si>
  <si>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</si>
  <si>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</si>
  <si>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</si>
  <si>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</si>
  <si>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</si>
  <si>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</si>
  <si>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</si>
  <si>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</si>
  <si>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</si>
  <si>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</si>
  <si>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</si>
  <si>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</si>
  <si>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</si>
  <si>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</si>
  <si>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</si>
  <si>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</si>
  <si>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</si>
  <si>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</si>
  <si>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</si>
  <si>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</si>
  <si>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</si>
  <si>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</si>
  <si>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</si>
  <si>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</si>
  <si>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</si>
  <si>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</si>
  <si>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</si>
  <si>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</si>
  <si>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</si>
  <si>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</si>
  <si>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</si>
  <si>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</si>
  <si>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</si>
  <si>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</si>
  <si>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</si>
  <si>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</si>
  <si>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</si>
  <si>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</si>
  <si>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</si>
  <si>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</si>
  <si>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</si>
  <si>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</si>
  <si>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</si>
  <si>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</si>
  <si>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</si>
  <si>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</si>
  <si>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</si>
  <si>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</si>
  <si>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</si>
  <si>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</si>
  <si>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</si>
  <si>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</si>
  <si>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</si>
  <si>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</si>
  <si>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</si>
  <si>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</si>
  <si>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</si>
  <si>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</si>
  <si>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</si>
  <si>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</si>
  <si>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</si>
  <si>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</si>
  <si>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</si>
  <si>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</si>
  <si>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</si>
  <si>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</si>
  <si>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</si>
  <si>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</si>
  <si>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</si>
  <si>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</si>
  <si>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</si>
  <si>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</si>
  <si>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</si>
  <si>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</si>
  <si>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</si>
  <si>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</si>
  <si>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</si>
  <si>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</si>
  <si>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</si>
  <si>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</si>
  <si>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</si>
  <si>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</si>
  <si>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</si>
  <si>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</si>
  <si>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</si>
  <si>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</si>
  <si>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</si>
  <si>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</si>
  <si>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</si>
  <si>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</si>
  <si>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</si>
  <si>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</si>
  <si>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</si>
  <si>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</si>
  <si>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</si>
  <si>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</si>
  <si>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</si>
  <si>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</si>
  <si>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</si>
  <si>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</si>
  <si>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</si>
  <si>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</si>
  <si>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</si>
  <si>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</si>
  <si>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</si>
  <si>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</si>
  <si>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</si>
  <si>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</si>
  <si>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</si>
  <si>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</si>
  <si>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</si>
  <si>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</si>
  <si>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</si>
  <si>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</si>
  <si>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</si>
  <si>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</si>
  <si>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</si>
  <si>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</si>
  <si>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</si>
  <si>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</si>
  <si>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</si>
  <si>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</si>
  <si>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</si>
  <si>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</si>
  <si>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</si>
  <si>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</si>
  <si>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</si>
  <si>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</si>
  <si>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</si>
  <si>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</si>
  <si>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</si>
  <si>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</si>
  <si>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</si>
  <si>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</si>
  <si>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</si>
  <si>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</si>
  <si>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</si>
  <si>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</si>
  <si>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</si>
  <si>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</si>
  <si>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</si>
  <si>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</si>
  <si>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</si>
  <si>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</si>
  <si>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</si>
  <si>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</si>
  <si>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</si>
  <si>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</si>
  <si>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</si>
  <si>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</si>
  <si>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</si>
  <si>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</si>
  <si>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</si>
  <si>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</si>
  <si>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</si>
  <si>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</si>
  <si>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</si>
  <si>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</si>
  <si>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</si>
  <si>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</si>
  <si>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</si>
  <si>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</si>
  <si>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</si>
  <si>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</si>
  <si>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</si>
  <si>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</si>
  <si>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2025 год</t>
  </si>
  <si>
    <t>1.2.2 Реконструкция, модернизация, техническое перевооружение линий электропередачи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</si>
  <si>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повышение качества оказываемых услуг в сфере электроэнергетики</t>
  </si>
  <si>
    <t>Не требуется</t>
  </si>
  <si>
    <t>КЛ</t>
  </si>
  <si>
    <t>В земле</t>
  </si>
  <si>
    <t>реконструкция</t>
  </si>
  <si>
    <t>+</t>
  </si>
  <si>
    <t>нд</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</si>
  <si>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</si>
  <si>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</si>
  <si>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Повышение экономической эффективности (снижение затрат на эксплуатацию электросетевого объекта, в т.ч. на аварийно-восстановительные работы) при оказании услуг по передаче электроэнергии; Повышение надежности оказываемых услуг в сфере электроснабжения потребителей;  Снижение частоты проведения работ по восстановлению работоспособности КЛ.</t>
  </si>
  <si>
    <t>Удельные стоимостные показатели реализации инвестиционного проекта млн.руб. (с НДС)</t>
  </si>
  <si>
    <t>2024 год</t>
  </si>
  <si>
    <t>2025 год</t>
  </si>
  <si>
    <t>2026 год</t>
  </si>
  <si>
    <t>2027 год</t>
  </si>
  <si>
    <t>2028 год</t>
  </si>
  <si>
    <t>Предложения по корректировке плана</t>
  </si>
  <si>
    <t>План (факт) 2024 года</t>
  </si>
  <si>
    <t xml:space="preserve"> по состоянию на 01.01.2024 года</t>
  </si>
  <si>
    <t xml:space="preserve">по состоянию на 01.01.2025 года </t>
  </si>
  <si>
    <t>IV</t>
  </si>
  <si>
    <t>Не относится</t>
  </si>
  <si>
    <t>Детальный расчет показателя доход  финансовой модели проекта</t>
  </si>
  <si>
    <t>Ед. изм.</t>
  </si>
  <si>
    <t>руб.</t>
  </si>
  <si>
    <t>Тариф</t>
  </si>
  <si>
    <t>руб./кВтч</t>
  </si>
  <si>
    <t>Плановый объем передаваемой электрической энергии</t>
  </si>
  <si>
    <t>кВт. час</t>
  </si>
  <si>
    <t>Усл. Ед.</t>
  </si>
  <si>
    <t xml:space="preserve">Затраты, руб </t>
  </si>
  <si>
    <t xml:space="preserve">Эксплуатационные расходы </t>
  </si>
  <si>
    <t>Целесообразность реализации проекта</t>
  </si>
  <si>
    <t xml:space="preserve">Прогноз ИПЦ </t>
  </si>
  <si>
    <t xml:space="preserve">Общество с ограниченной ответственностью "РЕГИОН ЭНЕРГО" </t>
  </si>
  <si>
    <t>ООО "РЕГИОН ЭНЕРГО"</t>
  </si>
  <si>
    <t>Московская область</t>
  </si>
  <si>
    <t>Городской округ Химки</t>
  </si>
  <si>
    <t>Реконструкция 1КЛ 10 кВ АСБл-10 3х240 протяженностью 0,16 км, направлением от ПС-671 с.4 яч.71 (ф.471 А) до РТП-65 с.2 яч.6, расположенной по адресу: Московская обл., г. Химки, ул. Кудрявцева (участок кабельной линии по адресу: Московская обл., г. Химки, от Ленинского пр-та, 27А до ул.Мичурина),  (1 КЛ в 2028 г.)</t>
  </si>
  <si>
    <t>P_1.2.2.1_3</t>
  </si>
  <si>
    <t>ПС-671 с.4 яч.71 (ф.471 А) до РТП-65 с.2 яч.6</t>
  </si>
  <si>
    <t>Участок кабельной линии 0,16 км, марка АСБл-10 3х240,  от ПС-671 с.4 яч.71 (ф.471 А) до РТП-65 с.2 яч.6</t>
  </si>
  <si>
    <t>Реконструированная 1 кабельная линия протяженностью 0,16 км, направлением от ПС-671 с.4 яч.71 (ф.471 А) до РТП-65 с.2 яч.6, расположенной по адресу: Московская обл., г. Химки, ул. Кудрявцева (участок кабельной линии по адресу: Московская обл., г. Химки, от Ленинского пр-та, 27А до ул.Мичурина) маркой АПвПУГ 3х(1х240)</t>
  </si>
  <si>
    <t>1КЛ 10 кВ от ПС-671 с.4 яч.71 (ф.471 А) до РТП-65 с.2 яч.6</t>
  </si>
  <si>
    <t>необходимо произвести перекладку участка длиной 0,16 км КЛ-10 кВ «ПС-671 с.4 яч.71 (ф.471 А) – РТП-65 с.2 яч.6», по адресу: Московская обл., г. Химки, Ленинский пр-т, д.27А, в кратчайшие сроки по имеющейся трассе КЛ.</t>
  </si>
  <si>
    <t>Кабельная линия «ПС-671 с.4 яч.71 (ф.471 А) – РТП-65 с.2 яч.6» на дату составления Акта признана ограничено годной для последующей эксплуатации с условием планирования и проведения ее реконструкции с заменой участка кабельной линии. В случае не проведения реконструкции, дальнейшая эксплуатация данной КЛ-10 кВ может привести к новым технологическим нарушениям и, как следствие, полному или частичному ограничению режима потребления электрической энергии.</t>
  </si>
  <si>
    <t>Участок кабельной линии 0,16 км, марка АПвПуг 3х(1х240),  от ПС-671 с.4 яч.71 (ф.471 А) до РТП-65 с.2 яч.6</t>
  </si>
  <si>
    <t xml:space="preserve">АКТ № 7-О
обследования кабельной линии 10 кВ
«ПС-671 с.4 яч.71 (ф.471 А) – РТП-65 с.2 яч.6»,
от  04.03.2025, ООО "СЭС"
</t>
  </si>
  <si>
    <t xml:space="preserve">Акт № 21
технического освидетельствования.
 Кабельная линия 10 кВ
«ПС-671 с.4 яч.71 (ф.471 А) – РТП-65 с.2 яч.6», участок 0,16 км по адресу: 
Московская обл., г. Химки, Ленинский пр-т, д.27А, от 11.03.2025, 
ООО "СЭС"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</si>
</sst>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_-* #,##0.00\ _₽_-;\-* #,##0.00\ _₽_-;_-* &quot;-&quot;??\ _₽_-;_-@_-"/>
    <numFmt numFmtId="172" formatCode="_(* #,##0_);_(* \(#,##0\);_(* &quot;-&quot;_);_(@_)"/>
    <numFmt numFmtId="173" formatCode="0.0%"/>
    <numFmt numFmtId="174" formatCode="#,##0.00000"/>
    <numFmt numFmtId="175" formatCode="0.00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color theme="1"/>
      <name val="Times New Roman"/>
      <family val="1"/>
      <charset val="204"/>
    </font>
    <font>
      <b/>
      <u/>
      <sz val="12"/>
      <color theme="1"/>
      <name val="Times New Roman"/>
      <family val="1"/>
      <charset val="204"/>
    </font>
    <font>
      <b/>
      <sz val="18"/>
      <name val="Times New Roman"/>
      <family val="1"/>
      <charset val="204"/>
    </font>
    <font>
      <sz val="7"/>
      <color rgb="FFFF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171" fontId="1" fillId="0" borderId="0" applyFont="0" applyFill="0" applyBorder="0" applyAlignment="0" applyProtection="0"/>
  </cellStyleXfs>
  <cellXfs count="51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vertical="center"/>
    </xf>
    <xf numFmtId="0" fontId="62" fillId="0" borderId="27" xfId="50" applyFont="1" applyBorder="1" applyAlignment="1">
      <alignment vertical="center"/>
    </xf>
    <xf numFmtId="0" fontId="60" fillId="0" borderId="0" xfId="50" applyFont="1" applyAlignment="1">
      <alignment vertical="center"/>
    </xf>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67" fillId="0" borderId="0" xfId="1" applyFont="1" applyAlignment="1">
      <alignment vertical="center"/>
    </xf>
    <xf numFmtId="0" fontId="40"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0" fontId="3" fillId="0" borderId="0" xfId="1" applyBorder="1" applyAlignment="1">
      <alignment horizontal="center" vertical="center"/>
    </xf>
    <xf numFmtId="0" fontId="3" fillId="0" borderId="0" xfId="1" applyBorder="1" applyAlignment="1">
      <alignment horizontal="center" vertical="center" wrapText="1"/>
    </xf>
    <xf numFmtId="0" fontId="3" fillId="0" borderId="1" xfId="1" applyFill="1" applyBorder="1" applyAlignment="1">
      <alignment horizontal="left" vertical="center"/>
    </xf>
    <xf numFmtId="0" fontId="11" fillId="0" borderId="0" xfId="2"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1" fillId="0" borderId="7" xfId="50" applyBorder="1" applyAlignment="1">
      <alignment horizontal="center" vertical="center"/>
    </xf>
    <xf numFmtId="0" fontId="60" fillId="0" borderId="1" xfId="50" applyFont="1" applyBorder="1" applyAlignment="1">
      <alignment horizontal="center" vertical="center"/>
    </xf>
    <xf numFmtId="0" fontId="1" fillId="0" borderId="7" xfId="50" applyBorder="1" applyAlignment="1">
      <alignment horizontal="center" vertical="center" wrapText="1"/>
    </xf>
    <xf numFmtId="0" fontId="60" fillId="0" borderId="30" xfId="50" applyFont="1" applyBorder="1" applyAlignment="1">
      <alignment horizontal="center" vertical="center"/>
    </xf>
    <xf numFmtId="0" fontId="62" fillId="0" borderId="1" xfId="50" applyFont="1" applyBorder="1" applyAlignment="1">
      <alignment vertical="center"/>
    </xf>
    <xf numFmtId="0" fontId="11" fillId="0" borderId="1" xfId="1" applyFont="1" applyFill="1" applyBorder="1" applyAlignment="1">
      <alignment vertical="center" wrapText="1"/>
    </xf>
    <xf numFmtId="0" fontId="11" fillId="0" borderId="1" xfId="2" applyFont="1" applyFill="1" applyBorder="1" applyAlignment="1">
      <alignment vertical="center" wrapText="1"/>
    </xf>
    <xf numFmtId="0" fontId="40" fillId="0" borderId="0" xfId="0" applyFont="1" applyAlignment="1">
      <alignment horizontal="center" vertical="center" wrapText="1"/>
    </xf>
    <xf numFmtId="0" fontId="7" fillId="0" borderId="0" xfId="0" applyFont="1" applyAlignment="1">
      <alignment vertical="center"/>
    </xf>
    <xf numFmtId="0" fontId="40" fillId="0" borderId="0" xfId="0" applyFont="1" applyAlignment="1">
      <alignment vertical="center"/>
    </xf>
    <xf numFmtId="0" fontId="62" fillId="0" borderId="0" xfId="50" applyFont="1" applyAlignment="1">
      <alignment horizontal="center"/>
    </xf>
    <xf numFmtId="4" fontId="11" fillId="0" borderId="1" xfId="2" applyNumberFormat="1" applyBorder="1" applyAlignment="1">
      <alignment horizontal="center" vertical="center"/>
    </xf>
    <xf numFmtId="4" fontId="1" fillId="0" borderId="1" xfId="50" applyNumberFormat="1" applyBorder="1" applyAlignment="1">
      <alignment horizontal="center" vertical="center" wrapText="1"/>
    </xf>
    <xf numFmtId="0" fontId="63" fillId="0" borderId="4" xfId="50" applyFont="1" applyBorder="1" applyAlignment="1">
      <alignment horizontal="center" vertical="center"/>
    </xf>
    <xf numFmtId="0" fontId="60" fillId="0" borderId="0" xfId="50" applyFont="1" applyAlignment="1">
      <alignment horizontal="center" vertical="center"/>
    </xf>
    <xf numFmtId="10" fontId="60" fillId="0" borderId="1" xfId="50" applyNumberFormat="1" applyFont="1" applyBorder="1" applyAlignment="1">
      <alignment horizontal="center" vertical="center"/>
    </xf>
    <xf numFmtId="3" fontId="60" fillId="0" borderId="26" xfId="50" applyNumberFormat="1" applyFont="1" applyBorder="1" applyAlignment="1">
      <alignment horizontal="center" vertical="center"/>
    </xf>
    <xf numFmtId="0" fontId="60" fillId="0" borderId="52" xfId="50" applyFont="1" applyBorder="1" applyAlignment="1">
      <alignment horizontal="center" vertical="center"/>
    </xf>
    <xf numFmtId="0" fontId="60" fillId="0" borderId="2" xfId="50" applyFont="1" applyBorder="1" applyAlignment="1">
      <alignment horizontal="center" vertical="center"/>
    </xf>
    <xf numFmtId="3" fontId="62" fillId="0" borderId="2" xfId="50" applyNumberFormat="1" applyFont="1" applyBorder="1" applyAlignment="1">
      <alignment horizontal="center" vertical="center"/>
    </xf>
    <xf numFmtId="4" fontId="60" fillId="0" borderId="1" xfId="50" applyNumberFormat="1" applyFont="1" applyBorder="1" applyAlignment="1">
      <alignment horizontal="center" vertical="center"/>
    </xf>
    <xf numFmtId="4" fontId="62" fillId="0" borderId="1" xfId="50" applyNumberFormat="1" applyFont="1" applyBorder="1" applyAlignment="1">
      <alignment horizontal="center" vertical="center"/>
    </xf>
    <xf numFmtId="4" fontId="62" fillId="0" borderId="26" xfId="50" applyNumberFormat="1" applyFont="1" applyBorder="1" applyAlignment="1">
      <alignment horizontal="center" vertical="center"/>
    </xf>
    <xf numFmtId="4" fontId="62" fillId="0" borderId="1" xfId="50" applyNumberFormat="1" applyFont="1" applyBorder="1" applyAlignment="1">
      <alignment horizontal="center"/>
    </xf>
    <xf numFmtId="4" fontId="60" fillId="0" borderId="1" xfId="50" applyNumberFormat="1" applyFont="1" applyBorder="1" applyAlignment="1">
      <alignment horizontal="center"/>
    </xf>
    <xf numFmtId="0" fontId="60" fillId="0" borderId="1" xfId="50" applyFont="1" applyBorder="1" applyAlignment="1">
      <alignment horizontal="center"/>
    </xf>
    <xf numFmtId="168" fontId="60" fillId="0" borderId="1" xfId="50" applyNumberFormat="1" applyFont="1" applyBorder="1" applyAlignment="1">
      <alignment horizontal="center"/>
    </xf>
    <xf numFmtId="49" fontId="69" fillId="0" borderId="0" xfId="50" applyNumberFormat="1" applyFont="1" applyAlignment="1">
      <alignment vertical="center"/>
    </xf>
    <xf numFmtId="49" fontId="69" fillId="0" borderId="0" xfId="50" applyNumberFormat="1" applyFont="1"/>
    <xf numFmtId="172" fontId="11" fillId="0" borderId="1" xfId="2" applyNumberFormat="1" applyFill="1" applyBorder="1" applyAlignment="1">
      <alignment vertical="center"/>
    </xf>
    <xf numFmtId="170" fontId="11" fillId="0" borderId="1" xfId="0" applyNumberFormat="1" applyFont="1" applyFill="1" applyBorder="1" applyAlignment="1">
      <alignment vertical="center"/>
    </xf>
    <xf numFmtId="4" fontId="62" fillId="0" borderId="1" xfId="50" applyNumberFormat="1" applyFont="1" applyBorder="1" applyAlignment="1">
      <alignment horizontal="center"/>
    </xf>
    <xf numFmtId="0" fontId="60" fillId="0" borderId="1" xfId="50" applyFont="1" applyBorder="1" applyAlignment="1">
      <alignment horizontal="center" vertical="center"/>
    </xf>
    <xf numFmtId="0" fontId="60" fillId="0" borderId="1" xfId="50" applyFont="1" applyBorder="1" applyAlignment="1">
      <alignment horizontal="center"/>
    </xf>
    <xf numFmtId="4" fontId="60" fillId="0" borderId="1" xfId="50" applyNumberFormat="1" applyFont="1" applyBorder="1" applyAlignment="1">
      <alignment horizontal="center"/>
    </xf>
    <xf numFmtId="0" fontId="60" fillId="0" borderId="30" xfId="50" applyFont="1" applyBorder="1" applyAlignment="1">
      <alignment horizontal="center" vertical="center"/>
    </xf>
    <xf numFmtId="4" fontId="62" fillId="0" borderId="1" xfId="50" applyNumberFormat="1" applyFont="1" applyBorder="1" applyAlignment="1">
      <alignment horizontal="center" vertical="center"/>
    </xf>
    <xf numFmtId="4" fontId="60" fillId="0" borderId="1" xfId="50" applyNumberFormat="1" applyFont="1" applyBorder="1" applyAlignment="1">
      <alignment horizontal="center" vertical="center"/>
    </xf>
    <xf numFmtId="4" fontId="62" fillId="0" borderId="26" xfId="50" applyNumberFormat="1" applyFont="1" applyBorder="1" applyAlignment="1">
      <alignment horizontal="center" vertical="center"/>
    </xf>
    <xf numFmtId="3" fontId="62" fillId="0" borderId="2" xfId="50" applyNumberFormat="1" applyFont="1" applyBorder="1" applyAlignment="1">
      <alignment horizontal="center" vertical="center"/>
    </xf>
    <xf numFmtId="3" fontId="60" fillId="0" borderId="26" xfId="50" applyNumberFormat="1" applyFont="1" applyBorder="1" applyAlignment="1">
      <alignment horizontal="center" vertical="center"/>
    </xf>
    <xf numFmtId="10" fontId="60" fillId="0" borderId="1" xfId="50" applyNumberFormat="1" applyFont="1" applyBorder="1" applyAlignment="1">
      <alignment horizontal="center" vertical="center"/>
    </xf>
    <xf numFmtId="0" fontId="60" fillId="0" borderId="2" xfId="50" applyFont="1" applyBorder="1" applyAlignment="1">
      <alignment horizontal="center" vertical="center"/>
    </xf>
    <xf numFmtId="0" fontId="60" fillId="0" borderId="0" xfId="50" applyFont="1"/>
    <xf numFmtId="3" fontId="11" fillId="0" borderId="1" xfId="2" applyNumberFormat="1" applyFill="1" applyBorder="1" applyAlignment="1">
      <alignment vertical="center"/>
    </xf>
    <xf numFmtId="174" fontId="7" fillId="0" borderId="1" xfId="0" applyNumberFormat="1" applyFont="1" applyFill="1" applyBorder="1" applyAlignment="1">
      <alignment vertical="center"/>
    </xf>
    <xf numFmtId="168" fontId="44" fillId="0" borderId="1" xfId="45" applyNumberFormat="1" applyFont="1" applyFill="1" applyBorder="1" applyAlignment="1">
      <alignment horizontal="center" vertical="center" wrapText="1"/>
    </xf>
    <xf numFmtId="168" fontId="43"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center" vertical="center" wrapText="1"/>
    </xf>
    <xf numFmtId="168" fontId="44" fillId="0" borderId="2" xfId="45"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62" applyFont="1" applyBorder="1" applyAlignment="1" applyProtection="1">
      <alignment horizontal="center" vertical="center" wrapText="1"/>
      <protection locked="0"/>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horizontal="center" vertical="center"/>
    </xf>
    <xf numFmtId="0" fontId="4" fillId="0" borderId="0" xfId="1" applyFont="1" applyFill="1" applyAlignment="1">
      <alignment horizontal="center" vertical="center"/>
    </xf>
    <xf numFmtId="0" fontId="7"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left" vertical="center" wrapText="1"/>
    </xf>
    <xf numFmtId="14" fontId="7" fillId="0" borderId="1" xfId="1" applyNumberFormat="1" applyFont="1" applyFill="1" applyBorder="1" applyAlignment="1">
      <alignment horizontal="center" vertical="center" wrapText="1"/>
    </xf>
    <xf numFmtId="0" fontId="3" fillId="0" borderId="1" xfId="1" applyFill="1" applyBorder="1" applyAlignment="1">
      <alignment vertical="center"/>
    </xf>
    <xf numFmtId="168" fontId="3" fillId="0" borderId="1" xfId="1" applyNumberFormat="1" applyFill="1" applyBorder="1"/>
    <xf numFmtId="175" fontId="3" fillId="0" borderId="0" xfId="1" applyNumberFormat="1" applyFill="1"/>
    <xf numFmtId="0" fontId="3" fillId="0" borderId="0" xfId="1" applyFill="1" applyBorder="1"/>
    <xf numFmtId="49" fontId="43" fillId="0" borderId="1" xfId="62" applyNumberFormat="1" applyFont="1" applyFill="1" applyBorder="1" applyAlignment="1">
      <alignment horizontal="center" vertical="center"/>
    </xf>
    <xf numFmtId="49" fontId="43" fillId="0" borderId="1" xfId="62" applyNumberFormat="1" applyFont="1" applyFill="1" applyBorder="1" applyAlignment="1">
      <alignment horizontal="center" vertical="center" wrapText="1"/>
    </xf>
    <xf numFmtId="175" fontId="7" fillId="0" borderId="1" xfId="1" applyNumberFormat="1" applyFont="1" applyFill="1" applyBorder="1" applyAlignment="1">
      <alignment horizontal="left" vertical="center" wrapText="1"/>
    </xf>
    <xf numFmtId="0" fontId="7" fillId="0" borderId="0" xfId="0" applyFont="1" applyFill="1" applyAlignment="1">
      <alignment vertical="center"/>
    </xf>
    <xf numFmtId="0" fontId="40" fillId="0" borderId="0" xfId="0" applyFont="1" applyFill="1" applyAlignment="1">
      <alignment horizontal="right" vertical="center"/>
    </xf>
    <xf numFmtId="2" fontId="40" fillId="0" borderId="0" xfId="0" applyNumberFormat="1" applyFont="1" applyFill="1" applyAlignment="1">
      <alignment horizontal="center" vertical="center"/>
    </xf>
    <xf numFmtId="1" fontId="43" fillId="0" borderId="0" xfId="2" applyNumberFormat="1" applyFont="1" applyFill="1" applyAlignment="1">
      <alignment horizontal="center" vertical="center"/>
    </xf>
    <xf numFmtId="0" fontId="7" fillId="0" borderId="0" xfId="0" applyFont="1" applyFill="1" applyAlignment="1">
      <alignment horizontal="right" vertical="center"/>
    </xf>
    <xf numFmtId="0" fontId="0" fillId="0" borderId="0" xfId="0" applyFill="1"/>
    <xf numFmtId="0" fontId="40" fillId="0" borderId="0" xfId="0" applyFont="1" applyFill="1" applyAlignment="1">
      <alignment vertical="center"/>
    </xf>
    <xf numFmtId="168" fontId="40" fillId="0" borderId="0" xfId="0" applyNumberFormat="1" applyFont="1" applyFill="1" applyAlignment="1">
      <alignment horizontal="center" vertical="center"/>
    </xf>
    <xf numFmtId="1" fontId="43" fillId="0" borderId="1" xfId="2" applyNumberFormat="1" applyFont="1" applyFill="1" applyBorder="1" applyAlignment="1">
      <alignment horizontal="center" vertical="center"/>
    </xf>
    <xf numFmtId="3" fontId="7" fillId="0" borderId="1" xfId="0" applyNumberFormat="1" applyFont="1" applyFill="1" applyBorder="1" applyAlignment="1">
      <alignment vertical="center"/>
    </xf>
    <xf numFmtId="0" fontId="7" fillId="0" borderId="1" xfId="0" applyFont="1" applyFill="1" applyBorder="1" applyAlignment="1">
      <alignment horizontal="left" vertical="center" wrapText="1"/>
    </xf>
    <xf numFmtId="0" fontId="7" fillId="0" borderId="1" xfId="0" applyFont="1" applyFill="1" applyBorder="1" applyAlignment="1">
      <alignment vertical="center"/>
    </xf>
    <xf numFmtId="167" fontId="7" fillId="0" borderId="1" xfId="0" applyNumberFormat="1" applyFont="1" applyFill="1" applyBorder="1" applyAlignment="1">
      <alignment vertical="center"/>
    </xf>
    <xf numFmtId="0" fontId="40" fillId="0" borderId="1" xfId="0" applyFont="1" applyFill="1" applyBorder="1" applyAlignment="1">
      <alignment vertical="center"/>
    </xf>
    <xf numFmtId="0" fontId="43" fillId="0" borderId="1" xfId="0" applyFont="1" applyFill="1" applyBorder="1" applyAlignment="1">
      <alignment vertical="center"/>
    </xf>
    <xf numFmtId="0" fontId="40" fillId="0" borderId="1" xfId="0" applyFont="1" applyFill="1" applyBorder="1" applyAlignment="1">
      <alignment vertical="center" wrapText="1"/>
    </xf>
    <xf numFmtId="0" fontId="40" fillId="0" borderId="0" xfId="0" applyFont="1" applyFill="1" applyAlignment="1">
      <alignment horizontal="right" vertical="center" wrapText="1"/>
    </xf>
    <xf numFmtId="0" fontId="40" fillId="0" borderId="0" xfId="0" applyFont="1" applyFill="1" applyAlignment="1">
      <alignment horizontal="left" vertical="center" wrapText="1"/>
    </xf>
    <xf numFmtId="0" fontId="7" fillId="0" borderId="1" xfId="0" applyFont="1" applyFill="1" applyBorder="1" applyAlignment="1">
      <alignment horizontal="right" vertical="center" wrapText="1"/>
    </xf>
    <xf numFmtId="4" fontId="7" fillId="0" borderId="1" xfId="67" applyNumberFormat="1" applyFont="1" applyFill="1" applyBorder="1" applyAlignment="1">
      <alignment horizontal="right" vertical="center" wrapText="1"/>
    </xf>
    <xf numFmtId="4" fontId="11" fillId="0" borderId="1" xfId="0" applyNumberFormat="1" applyFont="1" applyFill="1" applyBorder="1" applyAlignment="1">
      <alignment horizontal="right" vertical="center" wrapText="1"/>
    </xf>
    <xf numFmtId="173" fontId="62" fillId="0" borderId="1" xfId="50" applyNumberFormat="1" applyFont="1" applyFill="1" applyBorder="1" applyAlignment="1">
      <alignment horizontal="center"/>
    </xf>
    <xf numFmtId="2" fontId="62" fillId="0" borderId="1" xfId="50" applyNumberFormat="1" applyFont="1" applyFill="1" applyBorder="1" applyAlignment="1">
      <alignment horizontal="center"/>
    </xf>
    <xf numFmtId="2" fontId="62" fillId="0" borderId="26" xfId="50" applyNumberFormat="1" applyFont="1" applyFill="1" applyBorder="1" applyAlignment="1">
      <alignment horizontal="center"/>
    </xf>
    <xf numFmtId="2" fontId="62" fillId="0" borderId="53" xfId="50" applyNumberFormat="1" applyFont="1" applyFill="1" applyBorder="1" applyAlignment="1">
      <alignment horizontal="center"/>
    </xf>
    <xf numFmtId="168" fontId="43" fillId="0" borderId="1" xfId="2" applyNumberFormat="1" applyFont="1" applyFill="1" applyBorder="1" applyAlignment="1">
      <alignment horizontal="center" vertical="center"/>
    </xf>
    <xf numFmtId="168" fontId="11" fillId="0" borderId="1" xfId="2" applyNumberFormat="1" applyFont="1" applyFill="1" applyBorder="1"/>
    <xf numFmtId="168" fontId="43" fillId="0" borderId="1" xfId="2" applyNumberFormat="1" applyFont="1" applyFill="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6" fillId="0" borderId="0" xfId="1" applyFont="1" applyFill="1" applyAlignment="1">
      <alignment horizontal="center" vertical="center" wrapText="1"/>
    </xf>
    <xf numFmtId="0" fontId="39" fillId="0" borderId="0" xfId="1" applyFont="1" applyFill="1" applyAlignment="1">
      <alignment horizontal="center" vertical="center" wrapText="1"/>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67"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0"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0" xfId="1" applyFont="1" applyAlignment="1">
      <alignment horizontal="center" vertical="center" wrapText="1"/>
    </xf>
    <xf numFmtId="0" fontId="40"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68" fillId="0" borderId="0" xfId="0" applyFont="1" applyFill="1" applyAlignment="1">
      <alignment horizontal="center" vertical="center"/>
    </xf>
    <xf numFmtId="0" fontId="67" fillId="0" borderId="0" xfId="1"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0" fillId="0" borderId="0" xfId="0" applyFont="1" applyFill="1" applyAlignment="1">
      <alignment horizontal="center" vertical="center"/>
    </xf>
    <xf numFmtId="0" fontId="50" fillId="0" borderId="0" xfId="0" applyFont="1" applyFill="1" applyAlignment="1">
      <alignment horizontal="center" vertical="center" wrapText="1"/>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9" xfId="50" applyFont="1" applyBorder="1" applyAlignment="1">
      <alignment vertical="center"/>
    </xf>
    <xf numFmtId="0" fontId="62" fillId="0" borderId="1" xfId="50" applyFont="1" applyBorder="1" applyAlignment="1">
      <alignment vertical="center"/>
    </xf>
    <xf numFmtId="0" fontId="62" fillId="0" borderId="1" xfId="50" applyFont="1" applyBorder="1" applyAlignment="1">
      <alignment horizontal="center" vertical="center"/>
    </xf>
    <xf numFmtId="4" fontId="62" fillId="0" borderId="1" xfId="50" applyNumberFormat="1" applyFont="1" applyBorder="1" applyAlignment="1">
      <alignment horizontal="center"/>
    </xf>
    <xf numFmtId="0" fontId="62" fillId="0" borderId="1" xfId="50" applyFont="1" applyBorder="1" applyAlignment="1">
      <alignment horizontal="center"/>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168" fontId="60" fillId="0" borderId="1" xfId="50" applyNumberFormat="1" applyFont="1" applyBorder="1" applyAlignment="1">
      <alignment horizontal="center" vertical="center"/>
    </xf>
    <xf numFmtId="168" fontId="60" fillId="0" borderId="4" xfId="50" applyNumberFormat="1" applyFont="1" applyBorder="1" applyAlignment="1">
      <alignment horizontal="center"/>
    </xf>
    <xf numFmtId="168" fontId="60" fillId="0" borderId="3" xfId="50" applyNumberFormat="1" applyFont="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0" fillId="0" borderId="1" xfId="50" applyFont="1" applyBorder="1" applyAlignment="1">
      <alignment horizontal="center" vertical="center"/>
    </xf>
    <xf numFmtId="0" fontId="60" fillId="0" borderId="1" xfId="50" applyFont="1" applyBorder="1" applyAlignment="1">
      <alignment horizontal="center"/>
    </xf>
    <xf numFmtId="4" fontId="60" fillId="0" borderId="1" xfId="50" applyNumberFormat="1" applyFont="1" applyBorder="1" applyAlignment="1">
      <alignment horizont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4" fontId="62" fillId="0" borderId="1" xfId="50" applyNumberFormat="1" applyFont="1" applyBorder="1" applyAlignment="1">
      <alignment horizontal="center" vertical="center"/>
    </xf>
    <xf numFmtId="4" fontId="60" fillId="0" borderId="1" xfId="50" applyNumberFormat="1" applyFont="1" applyBorder="1" applyAlignment="1">
      <alignment horizontal="center"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4" fontId="62" fillId="0" borderId="26" xfId="50" applyNumberFormat="1" applyFont="1" applyBorder="1" applyAlignment="1">
      <alignment horizontal="center" vertical="center"/>
    </xf>
    <xf numFmtId="0" fontId="60" fillId="0" borderId="4" xfId="50" applyFont="1" applyBorder="1" applyAlignment="1">
      <alignment horizontal="center" vertical="center"/>
    </xf>
    <xf numFmtId="0" fontId="60" fillId="0" borderId="3" xfId="50" applyFont="1" applyBorder="1" applyAlignment="1">
      <alignment horizontal="center" vertical="center"/>
    </xf>
    <xf numFmtId="3" fontId="62" fillId="0" borderId="2" xfId="50" applyNumberFormat="1" applyFont="1" applyBorder="1" applyAlignment="1">
      <alignment horizontal="center" vertical="center"/>
    </xf>
    <xf numFmtId="0" fontId="62" fillId="0" borderId="2" xfId="50" applyFont="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Border="1" applyAlignment="1">
      <alignment horizontal="center" vertical="center"/>
    </xf>
    <xf numFmtId="3" fontId="60" fillId="0" borderId="26" xfId="50" applyNumberFormat="1"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10" fontId="60" fillId="0" borderId="1" xfId="50" applyNumberFormat="1" applyFont="1" applyBorder="1" applyAlignment="1">
      <alignment horizontal="center" vertical="center"/>
    </xf>
    <xf numFmtId="10" fontId="60" fillId="0" borderId="26" xfId="50" applyNumberFormat="1"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2" xfId="50" applyFont="1" applyBorder="1" applyAlignment="1">
      <alignment horizontal="center" vertical="center"/>
    </xf>
    <xf numFmtId="0" fontId="1" fillId="0" borderId="3" xfId="50" applyBorder="1"/>
    <xf numFmtId="0" fontId="1" fillId="0" borderId="7" xfId="50" applyBorder="1" applyAlignment="1">
      <alignment horizontal="center" vertical="center"/>
    </xf>
    <xf numFmtId="0" fontId="1" fillId="0" borderId="3" xfId="50" applyBorder="1" applyAlignment="1">
      <alignment horizontal="center" vertical="center"/>
    </xf>
    <xf numFmtId="0" fontId="62" fillId="0" borderId="43" xfId="50" applyFont="1" applyBorder="1" applyAlignment="1">
      <alignment horizontal="center" vertical="center"/>
    </xf>
    <xf numFmtId="4" fontId="60" fillId="0" borderId="30" xfId="50" applyNumberFormat="1" applyFont="1" applyFill="1" applyBorder="1" applyAlignment="1">
      <alignment horizontal="center" vertical="center"/>
    </xf>
    <xf numFmtId="0" fontId="62" fillId="0" borderId="20" xfId="50" applyFont="1" applyBorder="1" applyAlignment="1">
      <alignment horizontal="center"/>
    </xf>
    <xf numFmtId="0" fontId="43" fillId="0" borderId="0" xfId="0" applyFont="1" applyAlignment="1">
      <alignment horizontal="center" vertical="center"/>
    </xf>
    <xf numFmtId="0" fontId="9" fillId="0" borderId="0" xfId="1" applyFont="1" applyAlignment="1">
      <alignment horizontal="center" vertic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3" fillId="0" borderId="1" xfId="50" applyFont="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60" fillId="0" borderId="0" xfId="50" applyFont="1"/>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22" xfId="2" applyFont="1" applyFill="1" applyBorder="1" applyAlignment="1" applyProtection="1">
      <alignment horizontal="center" vertical="center" wrapText="1"/>
    </xf>
    <xf numFmtId="0" fontId="43" fillId="0" borderId="21" xfId="2" applyFont="1" applyFill="1" applyBorder="1" applyAlignment="1" applyProtection="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66" fillId="0" borderId="0" xfId="1" applyFont="1" applyAlignment="1">
      <alignment horizontal="center"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67"/>
    <cellStyle name="Хороший 2" xfId="61"/>
  </cellStyles>
  <dxfs count="10">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21209141369009207"/>
          <c:y val="8.7526363505172289E-2"/>
          <c:w val="0.77652950922849184"/>
          <c:h val="0.80442543447501702"/>
        </c:manualLayout>
      </c:layout>
      <c:lineChart>
        <c:grouping val="standard"/>
        <c:varyColors val="0"/>
        <c:ser>
          <c:idx val="6"/>
          <c:order val="0"/>
          <c:tx>
            <c:strRef>
              <c:f>'5. анализ эконом эфф'!$A$84:$AJ$84</c:f>
              <c:strCache>
                <c:ptCount val="36"/>
                <c:pt idx="0">
                  <c:v>Накопленный чистый денежный поток</c:v>
                </c:pt>
              </c:strCache>
            </c:strRef>
          </c:tx>
          <c:spPr>
            <a:ln>
              <a:prstDash val="sysDash"/>
            </a:ln>
          </c:spPr>
          <c:marker>
            <c:symbol val="none"/>
          </c:marker>
          <c:cat>
            <c:numRef>
              <c:f>'5. анализ эконом эфф'!$AQ$52:$AZ$52</c:f>
              <c:numCache>
                <c:formatCode>General</c:formatCode>
                <c:ptCount val="10"/>
                <c:pt idx="0">
                  <c:v>2029</c:v>
                </c:pt>
                <c:pt idx="1">
                  <c:v>2030</c:v>
                </c:pt>
                <c:pt idx="2">
                  <c:v>2031</c:v>
                </c:pt>
                <c:pt idx="3">
                  <c:v>2032</c:v>
                </c:pt>
                <c:pt idx="4">
                  <c:v>2033</c:v>
                </c:pt>
                <c:pt idx="5">
                  <c:v>2034</c:v>
                </c:pt>
                <c:pt idx="6">
                  <c:v>2035</c:v>
                </c:pt>
                <c:pt idx="7">
                  <c:v>2036</c:v>
                </c:pt>
                <c:pt idx="8">
                  <c:v>2037</c:v>
                </c:pt>
                <c:pt idx="9">
                  <c:v>2038</c:v>
                </c:pt>
              </c:numCache>
            </c:numRef>
          </c:cat>
          <c:val>
            <c:numRef>
              <c:f>'5. анализ эконом эфф'!$AQ$84:$AZ$84</c:f>
              <c:numCache>
                <c:formatCode>#,##0.00</c:formatCode>
                <c:ptCount val="10"/>
                <c:pt idx="0">
                  <c:v>-1617367.6039978841</c:v>
                </c:pt>
                <c:pt idx="1">
                  <c:v>-1319945.2897753781</c:v>
                </c:pt>
                <c:pt idx="2">
                  <c:v>-1001280.0096391207</c:v>
                </c:pt>
                <c:pt idx="3">
                  <c:v>-660107.78074943461</c:v>
                </c:pt>
                <c:pt idx="4">
                  <c:v>-295097.49038493045</c:v>
                </c:pt>
                <c:pt idx="5">
                  <c:v>95152.452075487177</c:v>
                </c:pt>
                <c:pt idx="6">
                  <c:v>512117.62360424153</c:v>
                </c:pt>
                <c:pt idx="7">
                  <c:v>957351.2638881962</c:v>
                </c:pt>
                <c:pt idx="8">
                  <c:v>1432488.1274226545</c:v>
                </c:pt>
                <c:pt idx="9">
                  <c:v>1939248.519512536</c:v>
                </c:pt>
              </c:numCache>
            </c:numRef>
          </c:val>
          <c:smooth val="0"/>
          <c:extLst>
            <c:ext xmlns:c16="http://schemas.microsoft.com/office/drawing/2014/chart" uri="{C3380CC4-5D6E-409C-BE32-E72D297353CC}">
              <c16:uniqueId val="{00000000-CBE4-43D1-8679-D39573EE9377}"/>
            </c:ext>
          </c:extLst>
        </c:ser>
        <c:ser>
          <c:idx val="7"/>
          <c:order val="1"/>
          <c:tx>
            <c:strRef>
              <c:f>'5. анализ эконом эфф'!$A$86:$AJ$86</c:f>
              <c:strCache>
                <c:ptCount val="36"/>
                <c:pt idx="0">
                  <c:v>Дисконтированный денежный поток нарастающим итогом (PV)</c:v>
                </c:pt>
              </c:strCache>
            </c:strRef>
          </c:tx>
          <c:marker>
            <c:symbol val="none"/>
          </c:marker>
          <c:cat>
            <c:numRef>
              <c:f>'5. анализ эконом эфф'!$AQ$52:$AZ$52</c:f>
              <c:numCache>
                <c:formatCode>General</c:formatCode>
                <c:ptCount val="10"/>
                <c:pt idx="0">
                  <c:v>2029</c:v>
                </c:pt>
                <c:pt idx="1">
                  <c:v>2030</c:v>
                </c:pt>
                <c:pt idx="2">
                  <c:v>2031</c:v>
                </c:pt>
                <c:pt idx="3">
                  <c:v>2032</c:v>
                </c:pt>
                <c:pt idx="4">
                  <c:v>2033</c:v>
                </c:pt>
                <c:pt idx="5">
                  <c:v>2034</c:v>
                </c:pt>
                <c:pt idx="6">
                  <c:v>2035</c:v>
                </c:pt>
                <c:pt idx="7">
                  <c:v>2036</c:v>
                </c:pt>
                <c:pt idx="8">
                  <c:v>2037</c:v>
                </c:pt>
                <c:pt idx="9">
                  <c:v>2038</c:v>
                </c:pt>
              </c:numCache>
            </c:numRef>
          </c:cat>
          <c:val>
            <c:numRef>
              <c:f>'5. анализ эконом эфф'!$AQ$86:$AZ$86</c:f>
              <c:numCache>
                <c:formatCode>#,##0.00</c:formatCode>
                <c:ptCount val="10"/>
                <c:pt idx="0">
                  <c:v>-1617367.6039978841</c:v>
                </c:pt>
                <c:pt idx="1">
                  <c:v>276671.92020698247</c:v>
                </c:pt>
                <c:pt idx="2">
                  <c:v>275751.45928502531</c:v>
                </c:pt>
                <c:pt idx="3">
                  <c:v>274630.19166790234</c:v>
                </c:pt>
                <c:pt idx="4">
                  <c:v>273319.89879876917</c:v>
                </c:pt>
                <c:pt idx="5">
                  <c:v>271831.96619494003</c:v>
                </c:pt>
                <c:pt idx="6">
                  <c:v>270177.38569088443</c:v>
                </c:pt>
                <c:pt idx="7">
                  <c:v>268366.75872575887</c:v>
                </c:pt>
                <c:pt idx="8">
                  <c:v>266410.30055129621</c:v>
                </c:pt>
                <c:pt idx="9">
                  <c:v>264317.84524660581</c:v>
                </c:pt>
              </c:numCache>
            </c:numRef>
          </c:val>
          <c:smooth val="0"/>
          <c:extLst>
            <c:ext xmlns:c16="http://schemas.microsoft.com/office/drawing/2014/chart" uri="{C3380CC4-5D6E-409C-BE32-E72D297353CC}">
              <c16:uniqueId val="{00000001-CBE4-43D1-8679-D39573EE937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0.00"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7137579840705783"/>
          <c:y val="0.92097816617052697"/>
          <c:w val="0.63056279067671162"/>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38</xdr:col>
      <xdr:colOff>44824</xdr:colOff>
      <xdr:row>29</xdr:row>
      <xdr:rowOff>38098</xdr:rowOff>
    </xdr:from>
    <xdr:to>
      <xdr:col>51</xdr:col>
      <xdr:colOff>705970</xdr:colOff>
      <xdr:row>45</xdr:row>
      <xdr:rowOff>134470</xdr:rowOff>
    </xdr:to>
    <xdr:graphicFrame macro="">
      <xdr:nvGraphicFramePr>
        <xdr:cNvPr id="4"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0.78554</cdr:x>
      <cdr:y>0.92324</cdr:y>
    </cdr:from>
    <cdr:to>
      <cdr:x>0.94849</cdr:x>
      <cdr:y>0.98206</cdr:y>
    </cdr:to>
    <cdr:sp macro="" textlink="">
      <cdr:nvSpPr>
        <cdr:cNvPr id="2" name="TextBox 1"/>
        <cdr:cNvSpPr txBox="1"/>
      </cdr:nvSpPr>
      <cdr:spPr>
        <a:xfrm xmlns:a="http://schemas.openxmlformats.org/drawingml/2006/main">
          <a:off x="9586112" y="2923714"/>
          <a:ext cx="1988513" cy="18627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70" zoomScaleSheetLayoutView="70" workbookViewId="0">
      <selection activeCell="C45" sqref="C45"/>
    </sheetView>
  </sheetViews>
  <sheetFormatPr defaultRowHeight="15" x14ac:dyDescent="0.25"/>
  <cols>
    <col min="1" max="1" width="6.140625" style="1" customWidth="1"/>
    <col min="2" max="2" width="53.5703125" style="1" customWidth="1"/>
    <col min="3" max="3" width="141.7109375" style="1" customWidth="1"/>
    <col min="4" max="4" width="33.1406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264"/>
      <c r="B1" s="16"/>
      <c r="C1" s="265" t="s">
        <v>68</v>
      </c>
      <c r="F1" s="16"/>
      <c r="G1" s="16"/>
    </row>
    <row r="2" spans="1:22" s="12" customFormat="1" ht="18.75" customHeight="1" x14ac:dyDescent="0.3">
      <c r="A2" s="264"/>
      <c r="B2" s="16"/>
      <c r="C2" s="266" t="s">
        <v>9</v>
      </c>
      <c r="F2" s="16"/>
      <c r="G2" s="16"/>
    </row>
    <row r="3" spans="1:22" s="12" customFormat="1" ht="18.75" x14ac:dyDescent="0.3">
      <c r="A3" s="267"/>
      <c r="B3" s="16"/>
      <c r="C3" s="266" t="s">
        <v>67</v>
      </c>
      <c r="F3" s="16"/>
      <c r="G3" s="16"/>
    </row>
    <row r="4" spans="1:22" s="12" customFormat="1" ht="18.75" x14ac:dyDescent="0.3">
      <c r="A4" s="267"/>
      <c r="B4" s="16"/>
      <c r="C4" s="16"/>
      <c r="F4" s="16"/>
      <c r="G4" s="16"/>
      <c r="H4" s="15"/>
    </row>
    <row r="5" spans="1:22" s="12" customFormat="1" ht="15.75" x14ac:dyDescent="0.25">
      <c r="A5" s="313" t="s">
        <v>551</v>
      </c>
      <c r="B5" s="313"/>
      <c r="C5" s="313"/>
      <c r="D5" s="192"/>
      <c r="E5" s="192"/>
      <c r="F5" s="192"/>
      <c r="G5" s="192"/>
      <c r="H5" s="192"/>
      <c r="I5" s="192"/>
      <c r="J5" s="192"/>
    </row>
    <row r="6" spans="1:22" s="12" customFormat="1" ht="18.75" x14ac:dyDescent="0.3">
      <c r="A6" s="267"/>
      <c r="B6" s="16"/>
      <c r="C6" s="16"/>
      <c r="F6" s="16"/>
      <c r="G6" s="16"/>
      <c r="H6" s="15"/>
    </row>
    <row r="7" spans="1:22" s="12" customFormat="1" ht="18.75" x14ac:dyDescent="0.2">
      <c r="A7" s="317" t="s">
        <v>8</v>
      </c>
      <c r="B7" s="317"/>
      <c r="C7" s="317"/>
      <c r="D7" s="13"/>
      <c r="E7" s="13"/>
      <c r="F7" s="13"/>
      <c r="G7" s="13"/>
      <c r="H7" s="13"/>
      <c r="I7" s="13"/>
      <c r="J7" s="13"/>
      <c r="K7" s="13"/>
      <c r="L7" s="13"/>
      <c r="M7" s="13"/>
      <c r="N7" s="13"/>
      <c r="O7" s="13"/>
      <c r="P7" s="13"/>
      <c r="Q7" s="13"/>
      <c r="R7" s="13"/>
      <c r="S7" s="13"/>
      <c r="T7" s="13"/>
      <c r="U7" s="13"/>
      <c r="V7" s="13"/>
    </row>
    <row r="8" spans="1:22" s="12" customFormat="1" ht="18.75" x14ac:dyDescent="0.2">
      <c r="A8" s="268"/>
      <c r="B8" s="268"/>
      <c r="C8" s="268"/>
      <c r="D8" s="14"/>
      <c r="E8" s="14"/>
      <c r="F8" s="14"/>
      <c r="G8" s="14"/>
      <c r="H8" s="14"/>
      <c r="I8" s="13"/>
      <c r="J8" s="13"/>
      <c r="K8" s="13"/>
      <c r="L8" s="13"/>
      <c r="M8" s="13"/>
      <c r="N8" s="13"/>
      <c r="O8" s="13"/>
      <c r="P8" s="13"/>
      <c r="Q8" s="13"/>
      <c r="R8" s="13"/>
      <c r="S8" s="13"/>
      <c r="T8" s="13"/>
      <c r="U8" s="13"/>
      <c r="V8" s="13"/>
    </row>
    <row r="9" spans="1:22" s="12" customFormat="1" ht="18.75" x14ac:dyDescent="0.2">
      <c r="A9" s="318" t="s">
        <v>587</v>
      </c>
      <c r="B9" s="318"/>
      <c r="C9" s="318"/>
      <c r="D9" s="8"/>
      <c r="E9" s="8"/>
      <c r="F9" s="8"/>
      <c r="G9" s="8"/>
      <c r="H9" s="8"/>
      <c r="I9" s="13"/>
      <c r="J9" s="13"/>
      <c r="K9" s="13"/>
      <c r="L9" s="13"/>
      <c r="M9" s="13"/>
      <c r="N9" s="13"/>
      <c r="O9" s="13"/>
      <c r="P9" s="13"/>
      <c r="Q9" s="13"/>
      <c r="R9" s="13"/>
      <c r="S9" s="13"/>
      <c r="T9" s="13"/>
      <c r="U9" s="13"/>
      <c r="V9" s="13"/>
    </row>
    <row r="10" spans="1:22" s="12" customFormat="1" ht="18.75" x14ac:dyDescent="0.2">
      <c r="A10" s="314" t="s">
        <v>7</v>
      </c>
      <c r="B10" s="314"/>
      <c r="C10" s="314"/>
      <c r="D10" s="6"/>
      <c r="E10" s="6"/>
      <c r="F10" s="6"/>
      <c r="G10" s="6"/>
      <c r="H10" s="6"/>
      <c r="I10" s="13"/>
      <c r="J10" s="13"/>
      <c r="K10" s="13"/>
      <c r="L10" s="13"/>
      <c r="M10" s="13"/>
      <c r="N10" s="13"/>
      <c r="O10" s="13"/>
      <c r="P10" s="13"/>
      <c r="Q10" s="13"/>
      <c r="R10" s="13"/>
      <c r="S10" s="13"/>
      <c r="T10" s="13"/>
      <c r="U10" s="13"/>
      <c r="V10" s="13"/>
    </row>
    <row r="11" spans="1:22" s="12" customFormat="1" ht="18.75" x14ac:dyDescent="0.2">
      <c r="A11" s="268"/>
      <c r="B11" s="268"/>
      <c r="C11" s="268"/>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19" t="s">
        <v>592</v>
      </c>
      <c r="B12" s="319"/>
      <c r="C12" s="319"/>
      <c r="D12" s="8"/>
      <c r="E12" s="8"/>
      <c r="F12" s="8"/>
      <c r="G12" s="8"/>
      <c r="H12" s="8"/>
      <c r="I12" s="13"/>
      <c r="J12" s="13"/>
      <c r="K12" s="13"/>
      <c r="L12" s="13"/>
      <c r="M12" s="13"/>
      <c r="N12" s="13"/>
      <c r="O12" s="13"/>
      <c r="P12" s="13"/>
      <c r="Q12" s="13"/>
      <c r="R12" s="13"/>
      <c r="S12" s="13"/>
      <c r="T12" s="13"/>
      <c r="U12" s="13"/>
      <c r="V12" s="13"/>
    </row>
    <row r="13" spans="1:22" s="12" customFormat="1" ht="18.75" x14ac:dyDescent="0.2">
      <c r="A13" s="314" t="s">
        <v>6</v>
      </c>
      <c r="B13" s="314"/>
      <c r="C13" s="31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260"/>
      <c r="B14" s="260"/>
      <c r="C14" s="260"/>
      <c r="D14" s="10"/>
      <c r="E14" s="10"/>
      <c r="F14" s="10"/>
      <c r="G14" s="10"/>
      <c r="H14" s="10"/>
      <c r="I14" s="10"/>
      <c r="J14" s="10"/>
      <c r="K14" s="10"/>
      <c r="L14" s="10"/>
      <c r="M14" s="10"/>
      <c r="N14" s="10"/>
      <c r="O14" s="10"/>
      <c r="P14" s="10"/>
      <c r="Q14" s="10"/>
      <c r="R14" s="10"/>
      <c r="S14" s="10"/>
      <c r="T14" s="10"/>
      <c r="U14" s="10"/>
      <c r="V14" s="10"/>
    </row>
    <row r="15" spans="1:22" s="3" customFormat="1" ht="44.25" customHeight="1" x14ac:dyDescent="0.2">
      <c r="A15" s="318" t="s">
        <v>591</v>
      </c>
      <c r="B15" s="318"/>
      <c r="C15" s="318"/>
      <c r="D15" s="8"/>
      <c r="E15" s="8"/>
      <c r="F15" s="8"/>
      <c r="G15" s="8"/>
      <c r="H15" s="8"/>
      <c r="I15" s="8"/>
      <c r="J15" s="8"/>
      <c r="K15" s="8"/>
      <c r="L15" s="8"/>
      <c r="M15" s="8"/>
      <c r="N15" s="8"/>
      <c r="O15" s="8"/>
      <c r="P15" s="8"/>
      <c r="Q15" s="8"/>
      <c r="R15" s="8"/>
      <c r="S15" s="8"/>
      <c r="T15" s="8"/>
      <c r="U15" s="8"/>
      <c r="V15" s="8"/>
    </row>
    <row r="16" spans="1:22" s="3" customFormat="1" ht="15" customHeight="1" x14ac:dyDescent="0.2">
      <c r="A16" s="314" t="s">
        <v>5</v>
      </c>
      <c r="B16" s="314"/>
      <c r="C16" s="314"/>
      <c r="D16" s="6"/>
      <c r="E16" s="6"/>
      <c r="F16" s="6"/>
      <c r="G16" s="6"/>
      <c r="H16" s="6"/>
      <c r="I16" s="6"/>
      <c r="J16" s="6"/>
      <c r="K16" s="6"/>
      <c r="L16" s="6"/>
      <c r="M16" s="6"/>
      <c r="N16" s="6"/>
      <c r="O16" s="6"/>
      <c r="P16" s="6"/>
      <c r="Q16" s="6"/>
      <c r="R16" s="6"/>
      <c r="S16" s="6"/>
      <c r="T16" s="6"/>
      <c r="U16" s="6"/>
      <c r="V16" s="6"/>
    </row>
    <row r="17" spans="1:22" s="3" customFormat="1" ht="15" customHeight="1" x14ac:dyDescent="0.2">
      <c r="A17" s="269"/>
      <c r="B17" s="269"/>
      <c r="C17" s="269"/>
      <c r="D17" s="4"/>
      <c r="E17" s="4"/>
      <c r="F17" s="4"/>
      <c r="G17" s="4"/>
      <c r="H17" s="4"/>
      <c r="I17" s="4"/>
      <c r="J17" s="4"/>
      <c r="K17" s="4"/>
      <c r="L17" s="4"/>
      <c r="M17" s="4"/>
      <c r="N17" s="4"/>
      <c r="O17" s="4"/>
      <c r="P17" s="4"/>
      <c r="Q17" s="4"/>
      <c r="R17" s="4"/>
      <c r="S17" s="4"/>
    </row>
    <row r="18" spans="1:22" s="3" customFormat="1" ht="15" customHeight="1" x14ac:dyDescent="0.2">
      <c r="A18" s="315" t="s">
        <v>536</v>
      </c>
      <c r="B18" s="316"/>
      <c r="C18" s="316"/>
      <c r="D18" s="7"/>
      <c r="E18" s="7"/>
      <c r="F18" s="7"/>
      <c r="G18" s="7"/>
      <c r="H18" s="7"/>
      <c r="I18" s="7"/>
      <c r="J18" s="7"/>
      <c r="K18" s="7"/>
      <c r="L18" s="7"/>
      <c r="M18" s="7"/>
      <c r="N18" s="7"/>
      <c r="O18" s="7"/>
      <c r="P18" s="7"/>
      <c r="Q18" s="7"/>
      <c r="R18" s="7"/>
      <c r="S18" s="7"/>
      <c r="T18" s="7"/>
      <c r="U18" s="7"/>
      <c r="V18" s="7"/>
    </row>
    <row r="19" spans="1:22" s="3" customFormat="1" ht="15" customHeight="1" x14ac:dyDescent="0.2">
      <c r="A19" s="270"/>
      <c r="B19" s="270"/>
      <c r="C19" s="270"/>
      <c r="D19" s="6"/>
      <c r="E19" s="6"/>
      <c r="F19" s="6"/>
      <c r="G19" s="6"/>
      <c r="H19" s="6"/>
      <c r="I19" s="4"/>
      <c r="J19" s="4"/>
      <c r="K19" s="4"/>
      <c r="L19" s="4"/>
      <c r="M19" s="4"/>
      <c r="N19" s="4"/>
      <c r="O19" s="4"/>
      <c r="P19" s="4"/>
      <c r="Q19" s="4"/>
      <c r="R19" s="4"/>
      <c r="S19" s="4"/>
    </row>
    <row r="20" spans="1:22" s="3" customFormat="1" ht="39.75" customHeight="1" x14ac:dyDescent="0.2">
      <c r="A20" s="38" t="s">
        <v>4</v>
      </c>
      <c r="B20" s="271" t="s">
        <v>66</v>
      </c>
      <c r="C20" s="272" t="s">
        <v>65</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272">
        <v>1</v>
      </c>
      <c r="B21" s="271">
        <v>2</v>
      </c>
      <c r="C21" s="272">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8" t="s">
        <v>64</v>
      </c>
      <c r="B22" s="273" t="s">
        <v>366</v>
      </c>
      <c r="C22" s="274" t="s">
        <v>552</v>
      </c>
      <c r="D22" s="32"/>
      <c r="E22" s="32"/>
      <c r="F22" s="32"/>
      <c r="G22" s="32"/>
      <c r="H22" s="32"/>
      <c r="I22" s="31"/>
      <c r="J22" s="31"/>
      <c r="K22" s="31"/>
      <c r="L22" s="31"/>
      <c r="M22" s="31"/>
      <c r="N22" s="31"/>
      <c r="O22" s="31"/>
      <c r="P22" s="31"/>
      <c r="Q22" s="31"/>
      <c r="R22" s="31"/>
      <c r="S22" s="31"/>
      <c r="T22" s="30"/>
      <c r="U22" s="30"/>
      <c r="V22" s="30"/>
    </row>
    <row r="23" spans="1:22" s="3" customFormat="1" ht="71.25" customHeight="1" x14ac:dyDescent="0.2">
      <c r="A23" s="28" t="s">
        <v>62</v>
      </c>
      <c r="B23" s="39" t="s">
        <v>63</v>
      </c>
      <c r="C23" s="272" t="s">
        <v>553</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10"/>
      <c r="B24" s="311"/>
      <c r="C24" s="312"/>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8" t="s">
        <v>61</v>
      </c>
      <c r="B25" s="189" t="s">
        <v>483</v>
      </c>
      <c r="C25" s="38" t="s">
        <v>588</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8" t="s">
        <v>60</v>
      </c>
      <c r="B26" s="189" t="s">
        <v>74</v>
      </c>
      <c r="C26" s="38" t="s">
        <v>589</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8" t="s">
        <v>58</v>
      </c>
      <c r="B27" s="189" t="s">
        <v>73</v>
      </c>
      <c r="C27" s="38" t="s">
        <v>590</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8" t="s">
        <v>57</v>
      </c>
      <c r="B28" s="189" t="s">
        <v>484</v>
      </c>
      <c r="C28" s="38" t="s">
        <v>554</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8" t="s">
        <v>55</v>
      </c>
      <c r="B29" s="189" t="s">
        <v>485</v>
      </c>
      <c r="C29" s="38" t="s">
        <v>554</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8" t="s">
        <v>53</v>
      </c>
      <c r="B30" s="189" t="s">
        <v>486</v>
      </c>
      <c r="C30" s="38" t="s">
        <v>554</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8" t="s">
        <v>72</v>
      </c>
      <c r="B31" s="189" t="s">
        <v>487</v>
      </c>
      <c r="C31" s="38" t="s">
        <v>554</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8" t="s">
        <v>70</v>
      </c>
      <c r="B32" s="189" t="s">
        <v>488</v>
      </c>
      <c r="C32" s="38" t="s">
        <v>554</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8" t="s">
        <v>69</v>
      </c>
      <c r="B33" s="189" t="s">
        <v>489</v>
      </c>
      <c r="C33" s="189" t="s">
        <v>574</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8" t="s">
        <v>505</v>
      </c>
      <c r="B34" s="189" t="s">
        <v>490</v>
      </c>
      <c r="C34" s="38" t="s">
        <v>554</v>
      </c>
      <c r="D34" s="3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189" t="s">
        <v>71</v>
      </c>
      <c r="C35" s="38" t="s">
        <v>554</v>
      </c>
      <c r="D35" s="3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189" t="s">
        <v>491</v>
      </c>
      <c r="C36" s="38" t="s">
        <v>554</v>
      </c>
      <c r="D36" s="3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189" t="s">
        <v>492</v>
      </c>
      <c r="C37" s="38" t="s">
        <v>392</v>
      </c>
      <c r="D37" s="3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189" t="s">
        <v>239</v>
      </c>
      <c r="C38" s="38" t="s">
        <v>554</v>
      </c>
      <c r="D38" s="37"/>
      <c r="E38" s="27"/>
      <c r="F38" s="27"/>
      <c r="G38" s="27"/>
      <c r="H38" s="27"/>
      <c r="I38" s="27"/>
      <c r="J38" s="27"/>
      <c r="K38" s="27"/>
      <c r="L38" s="27"/>
      <c r="M38" s="27"/>
      <c r="N38" s="27"/>
      <c r="O38" s="27"/>
      <c r="P38" s="27"/>
      <c r="Q38" s="27"/>
      <c r="R38" s="27"/>
      <c r="S38" s="27"/>
      <c r="T38" s="27"/>
      <c r="U38" s="27"/>
      <c r="V38" s="27"/>
    </row>
    <row r="39" spans="1:22" ht="23.25" customHeight="1" x14ac:dyDescent="0.25">
      <c r="A39" s="310"/>
      <c r="B39" s="311"/>
      <c r="C39" s="312"/>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189" t="s">
        <v>546</v>
      </c>
      <c r="C40" s="275" t="s">
        <v>392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189" t="s">
        <v>531</v>
      </c>
      <c r="C41" s="275" t="s">
        <v>392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189" t="s">
        <v>545</v>
      </c>
      <c r="C42" s="205" t="s">
        <v>392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189" t="s">
        <v>512</v>
      </c>
      <c r="C43" s="205" t="s">
        <v>392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189" t="s">
        <v>537</v>
      </c>
      <c r="C44" s="205" t="s">
        <v>392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189" t="s">
        <v>538</v>
      </c>
      <c r="C45" s="205" t="s">
        <v>392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189" t="s">
        <v>539</v>
      </c>
      <c r="C46" s="205" t="s">
        <v>558</v>
      </c>
      <c r="D46" s="204"/>
      <c r="E46" s="27"/>
      <c r="F46" s="27"/>
      <c r="G46" s="27"/>
      <c r="H46" s="27"/>
      <c r="I46" s="27"/>
      <c r="J46" s="27"/>
      <c r="K46" s="27"/>
      <c r="L46" s="27"/>
      <c r="M46" s="27"/>
      <c r="N46" s="27"/>
      <c r="O46" s="27"/>
      <c r="P46" s="27"/>
      <c r="Q46" s="27"/>
      <c r="R46" s="27"/>
      <c r="S46" s="27"/>
      <c r="T46" s="27"/>
      <c r="U46" s="27"/>
      <c r="V46" s="27"/>
    </row>
    <row r="47" spans="1:22" ht="18.75" customHeight="1" x14ac:dyDescent="0.25">
      <c r="A47" s="310"/>
      <c r="B47" s="311"/>
      <c r="C47" s="31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189" t="s">
        <v>560</v>
      </c>
      <c r="C48" s="276">
        <f>2273.6964/1000</f>
        <v>2.2736964</v>
      </c>
      <c r="D48" s="203"/>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189" t="s">
        <v>561</v>
      </c>
      <c r="C49" s="277">
        <f>1894.747/1000</f>
        <v>1.8947470000000002</v>
      </c>
      <c r="D49" s="203"/>
      <c r="E49" s="27"/>
      <c r="F49" s="27"/>
      <c r="G49" s="27"/>
      <c r="H49" s="27"/>
      <c r="I49" s="27"/>
      <c r="J49" s="27"/>
      <c r="K49" s="27"/>
      <c r="L49" s="27"/>
      <c r="M49" s="27"/>
      <c r="N49" s="27"/>
      <c r="O49" s="27"/>
      <c r="P49" s="27"/>
      <c r="Q49" s="27"/>
      <c r="R49" s="27"/>
      <c r="S49" s="27"/>
      <c r="T49" s="27"/>
      <c r="U49" s="27"/>
      <c r="V49" s="27"/>
    </row>
    <row r="50" spans="1:22" x14ac:dyDescent="0.25">
      <c r="A50" s="278"/>
      <c r="B50" s="278"/>
      <c r="C50" s="278"/>
      <c r="D50" s="27"/>
      <c r="E50" s="27"/>
      <c r="F50" s="27"/>
      <c r="G50" s="27"/>
      <c r="H50" s="27"/>
      <c r="I50" s="27"/>
      <c r="J50" s="27"/>
      <c r="K50" s="27"/>
      <c r="L50" s="27"/>
      <c r="M50" s="27"/>
      <c r="N50" s="27"/>
      <c r="O50" s="27"/>
      <c r="P50" s="27"/>
      <c r="Q50" s="27"/>
      <c r="R50" s="27"/>
      <c r="S50" s="27"/>
      <c r="T50" s="27"/>
      <c r="U50" s="27"/>
      <c r="V50" s="27"/>
    </row>
    <row r="51" spans="1:22" x14ac:dyDescent="0.25">
      <c r="A51" s="278"/>
      <c r="B51" s="278"/>
      <c r="C51" s="278"/>
      <c r="D51" s="27"/>
      <c r="E51" s="27"/>
      <c r="F51" s="27"/>
      <c r="G51" s="27"/>
      <c r="H51" s="27"/>
      <c r="I51" s="27"/>
      <c r="J51" s="27"/>
      <c r="K51" s="27"/>
      <c r="L51" s="27"/>
      <c r="M51" s="27"/>
      <c r="N51" s="27"/>
      <c r="O51" s="27"/>
      <c r="P51" s="27"/>
      <c r="Q51" s="27"/>
      <c r="R51" s="27"/>
      <c r="S51" s="27"/>
      <c r="T51" s="27"/>
      <c r="U51" s="27"/>
      <c r="V51" s="27"/>
    </row>
    <row r="52" spans="1:22" x14ac:dyDescent="0.25">
      <c r="A52" s="278"/>
      <c r="B52" s="278"/>
      <c r="C52" s="278"/>
      <c r="D52" s="27"/>
      <c r="E52" s="27"/>
      <c r="F52" s="27"/>
      <c r="G52" s="27"/>
      <c r="H52" s="27"/>
      <c r="I52" s="27"/>
      <c r="J52" s="27"/>
      <c r="K52" s="27"/>
      <c r="L52" s="27"/>
      <c r="M52" s="27"/>
      <c r="N52" s="27"/>
      <c r="O52" s="27"/>
      <c r="P52" s="27"/>
      <c r="Q52" s="27"/>
      <c r="R52" s="27"/>
      <c r="S52" s="27"/>
      <c r="T52" s="27"/>
      <c r="U52" s="27"/>
      <c r="V52" s="27"/>
    </row>
    <row r="53" spans="1:22" x14ac:dyDescent="0.25">
      <c r="A53" s="278"/>
      <c r="B53" s="278"/>
      <c r="C53" s="278"/>
      <c r="D53" s="27"/>
      <c r="E53" s="27"/>
      <c r="F53" s="27"/>
      <c r="G53" s="27"/>
      <c r="H53" s="27"/>
      <c r="I53" s="27"/>
      <c r="J53" s="27"/>
      <c r="K53" s="27"/>
      <c r="L53" s="27"/>
      <c r="M53" s="27"/>
      <c r="N53" s="27"/>
      <c r="O53" s="27"/>
      <c r="P53" s="27"/>
      <c r="Q53" s="27"/>
      <c r="R53" s="27"/>
      <c r="S53" s="27"/>
      <c r="T53" s="27"/>
      <c r="U53" s="27"/>
      <c r="V53" s="27"/>
    </row>
    <row r="54" spans="1:22" x14ac:dyDescent="0.25">
      <c r="A54" s="278"/>
      <c r="B54" s="278"/>
      <c r="C54" s="278"/>
      <c r="D54" s="27"/>
      <c r="E54" s="27"/>
      <c r="F54" s="27"/>
      <c r="G54" s="27"/>
      <c r="H54" s="27"/>
      <c r="I54" s="27"/>
      <c r="J54" s="27"/>
      <c r="K54" s="27"/>
      <c r="L54" s="27"/>
      <c r="M54" s="27"/>
      <c r="N54" s="27"/>
      <c r="O54" s="27"/>
      <c r="P54" s="27"/>
      <c r="Q54" s="27"/>
      <c r="R54" s="27"/>
      <c r="S54" s="27"/>
      <c r="T54" s="27"/>
      <c r="U54" s="27"/>
      <c r="V54" s="27"/>
    </row>
    <row r="55" spans="1:22" x14ac:dyDescent="0.25">
      <c r="A55" s="278"/>
      <c r="B55" s="278"/>
      <c r="C55" s="278"/>
      <c r="D55" s="27"/>
      <c r="E55" s="27"/>
      <c r="F55" s="27"/>
      <c r="G55" s="27"/>
      <c r="H55" s="27"/>
      <c r="I55" s="27"/>
      <c r="J55" s="27"/>
      <c r="K55" s="27"/>
      <c r="L55" s="27"/>
      <c r="M55" s="27"/>
      <c r="N55" s="27"/>
      <c r="O55" s="27"/>
      <c r="P55" s="27"/>
      <c r="Q55" s="27"/>
      <c r="R55" s="27"/>
      <c r="S55" s="27"/>
      <c r="T55" s="27"/>
      <c r="U55" s="27"/>
      <c r="V55" s="27"/>
    </row>
    <row r="56" spans="1:22" x14ac:dyDescent="0.25">
      <c r="A56" s="278"/>
      <c r="B56" s="278"/>
      <c r="C56" s="278"/>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27" sqref="A27"/>
    </sheetView>
  </sheetViews>
  <sheetFormatPr defaultRowHeight="15.75" x14ac:dyDescent="0.25"/>
  <cols>
    <col min="1" max="1" width="9.140625" style="65"/>
    <col min="2" max="2" width="37.7109375" style="65" customWidth="1"/>
    <col min="3" max="3" width="12.7109375" style="65" customWidth="1"/>
    <col min="4" max="4" width="12.85546875" style="65" customWidth="1"/>
    <col min="5" max="5" width="13.42578125" style="65" customWidth="1"/>
    <col min="6" max="6" width="9.140625" style="65"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2" t="s">
        <v>68</v>
      </c>
    </row>
    <row r="2" spans="1:44" ht="18.75" x14ac:dyDescent="0.3">
      <c r="L2" s="15" t="s">
        <v>9</v>
      </c>
    </row>
    <row r="3" spans="1:44" ht="18.75" x14ac:dyDescent="0.3">
      <c r="L3" s="15" t="s">
        <v>67</v>
      </c>
    </row>
    <row r="4" spans="1:44" ht="18.75" x14ac:dyDescent="0.3">
      <c r="K4" s="15"/>
    </row>
    <row r="5" spans="1:44" ht="18.75" x14ac:dyDescent="0.25">
      <c r="A5" s="366" t="str">
        <f>'1. паспорт местоположение'!A5:C5</f>
        <v>Год раскрытия информации: 2025 год</v>
      </c>
      <c r="B5" s="366"/>
      <c r="C5" s="366"/>
      <c r="D5" s="366"/>
      <c r="E5" s="366"/>
      <c r="F5" s="366"/>
      <c r="G5" s="366"/>
      <c r="H5" s="366"/>
      <c r="I5" s="366"/>
      <c r="J5" s="366"/>
      <c r="K5" s="366"/>
      <c r="L5" s="366"/>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ht="18.75" x14ac:dyDescent="0.3">
      <c r="K6" s="15"/>
    </row>
    <row r="7" spans="1:44" ht="18.75" x14ac:dyDescent="0.25">
      <c r="A7" s="321" t="s">
        <v>8</v>
      </c>
      <c r="B7" s="321"/>
      <c r="C7" s="321"/>
      <c r="D7" s="321"/>
      <c r="E7" s="321"/>
      <c r="F7" s="321"/>
      <c r="G7" s="321"/>
      <c r="H7" s="321"/>
      <c r="I7" s="321"/>
      <c r="J7" s="321"/>
      <c r="K7" s="321"/>
      <c r="L7" s="321"/>
    </row>
    <row r="8" spans="1:44" ht="18.75" x14ac:dyDescent="0.25">
      <c r="A8" s="321"/>
      <c r="B8" s="321"/>
      <c r="C8" s="321"/>
      <c r="D8" s="321"/>
      <c r="E8" s="321"/>
      <c r="F8" s="321"/>
      <c r="G8" s="321"/>
      <c r="H8" s="321"/>
      <c r="I8" s="321"/>
      <c r="J8" s="321"/>
      <c r="K8" s="321"/>
      <c r="L8" s="321"/>
    </row>
    <row r="9" spans="1:44" x14ac:dyDescent="0.25">
      <c r="A9" s="322" t="str">
        <f>'1. паспорт местоположение'!A9:C9</f>
        <v xml:space="preserve">Общество с ограниченной ответственностью "РЕГИОН ЭНЕРГО" </v>
      </c>
      <c r="B9" s="322"/>
      <c r="C9" s="322"/>
      <c r="D9" s="322"/>
      <c r="E9" s="322"/>
      <c r="F9" s="322"/>
      <c r="G9" s="322"/>
      <c r="H9" s="322"/>
      <c r="I9" s="322"/>
      <c r="J9" s="322"/>
      <c r="K9" s="322"/>
      <c r="L9" s="322"/>
    </row>
    <row r="10" spans="1:44" x14ac:dyDescent="0.25">
      <c r="A10" s="326" t="s">
        <v>7</v>
      </c>
      <c r="B10" s="326"/>
      <c r="C10" s="326"/>
      <c r="D10" s="326"/>
      <c r="E10" s="326"/>
      <c r="F10" s="326"/>
      <c r="G10" s="326"/>
      <c r="H10" s="326"/>
      <c r="I10" s="326"/>
      <c r="J10" s="326"/>
      <c r="K10" s="326"/>
      <c r="L10" s="326"/>
    </row>
    <row r="11" spans="1:44" ht="18.75" x14ac:dyDescent="0.25">
      <c r="A11" s="321"/>
      <c r="B11" s="321"/>
      <c r="C11" s="321"/>
      <c r="D11" s="321"/>
      <c r="E11" s="321"/>
      <c r="F11" s="321"/>
      <c r="G11" s="321"/>
      <c r="H11" s="321"/>
      <c r="I11" s="321"/>
      <c r="J11" s="321"/>
      <c r="K11" s="321"/>
      <c r="L11" s="321"/>
    </row>
    <row r="12" spans="1:44" x14ac:dyDescent="0.25">
      <c r="A12" s="327" t="str">
        <f>'1. паспорт местоположение'!A12:C12</f>
        <v>P_1.2.2.1_3</v>
      </c>
      <c r="B12" s="327"/>
      <c r="C12" s="327"/>
      <c r="D12" s="327"/>
      <c r="E12" s="327"/>
      <c r="F12" s="327"/>
      <c r="G12" s="327"/>
      <c r="H12" s="327"/>
      <c r="I12" s="327"/>
      <c r="J12" s="327"/>
      <c r="K12" s="327"/>
      <c r="L12" s="327"/>
    </row>
    <row r="13" spans="1:44" x14ac:dyDescent="0.25">
      <c r="A13" s="326" t="s">
        <v>6</v>
      </c>
      <c r="B13" s="326"/>
      <c r="C13" s="326"/>
      <c r="D13" s="326"/>
      <c r="E13" s="326"/>
      <c r="F13" s="326"/>
      <c r="G13" s="326"/>
      <c r="H13" s="326"/>
      <c r="I13" s="326"/>
      <c r="J13" s="326"/>
      <c r="K13" s="326"/>
      <c r="L13" s="326"/>
    </row>
    <row r="14" spans="1:44" ht="18.75" x14ac:dyDescent="0.25">
      <c r="A14" s="328"/>
      <c r="B14" s="328"/>
      <c r="C14" s="328"/>
      <c r="D14" s="328"/>
      <c r="E14" s="328"/>
      <c r="F14" s="328"/>
      <c r="G14" s="328"/>
      <c r="H14" s="328"/>
      <c r="I14" s="328"/>
      <c r="J14" s="328"/>
      <c r="K14" s="328"/>
      <c r="L14" s="328"/>
    </row>
    <row r="15" spans="1:44" ht="39.75" customHeight="1" x14ac:dyDescent="0.25">
      <c r="A15" s="346" t="str">
        <f>'1. паспорт местоположение'!A15:C15</f>
        <v>Реконструкция 1КЛ 10 кВ АСБл-10 3х240 протяженностью 0,16 км, направлением от ПС-671 с.4 яч.71 (ф.471 А) до РТП-65 с.2 яч.6, расположенной по адресу: Московская обл., г. Химки, ул. Кудрявцева (участок кабельной линии по адресу: Московская обл., г. Химки, от Ленинского пр-та, 27А до ул.Мичурина),  (1 КЛ в 2028 г.)</v>
      </c>
      <c r="B15" s="346"/>
      <c r="C15" s="346"/>
      <c r="D15" s="346"/>
      <c r="E15" s="346"/>
      <c r="F15" s="346"/>
      <c r="G15" s="346"/>
      <c r="H15" s="346"/>
      <c r="I15" s="346"/>
      <c r="J15" s="346"/>
      <c r="K15" s="346"/>
      <c r="L15" s="346"/>
    </row>
    <row r="16" spans="1:44" x14ac:dyDescent="0.25">
      <c r="A16" s="326" t="s">
        <v>5</v>
      </c>
      <c r="B16" s="326"/>
      <c r="C16" s="326"/>
      <c r="D16" s="326"/>
      <c r="E16" s="326"/>
      <c r="F16" s="326"/>
      <c r="G16" s="326"/>
      <c r="H16" s="326"/>
      <c r="I16" s="326"/>
      <c r="J16" s="326"/>
      <c r="K16" s="326"/>
      <c r="L16" s="326"/>
    </row>
    <row r="17" spans="1:12" ht="15.75" customHeight="1" x14ac:dyDescent="0.25">
      <c r="L17" s="105"/>
    </row>
    <row r="18" spans="1:12" x14ac:dyDescent="0.25">
      <c r="K18" s="104"/>
    </row>
    <row r="19" spans="1:12" ht="15.75" customHeight="1" x14ac:dyDescent="0.25">
      <c r="A19" s="464" t="s">
        <v>520</v>
      </c>
      <c r="B19" s="464"/>
      <c r="C19" s="464"/>
      <c r="D19" s="464"/>
      <c r="E19" s="464"/>
      <c r="F19" s="464"/>
      <c r="G19" s="464"/>
      <c r="H19" s="464"/>
      <c r="I19" s="464"/>
      <c r="J19" s="464"/>
      <c r="K19" s="464"/>
      <c r="L19" s="464"/>
    </row>
    <row r="20" spans="1:12" x14ac:dyDescent="0.25">
      <c r="A20" s="69"/>
      <c r="B20" s="69"/>
      <c r="C20" s="103"/>
      <c r="D20" s="103"/>
      <c r="E20" s="103"/>
      <c r="F20" s="103"/>
      <c r="G20" s="103"/>
      <c r="H20" s="103"/>
      <c r="I20" s="103"/>
      <c r="J20" s="103"/>
      <c r="K20" s="103"/>
      <c r="L20" s="103"/>
    </row>
    <row r="21" spans="1:12" ht="28.5" customHeight="1" x14ac:dyDescent="0.25">
      <c r="A21" s="452" t="s">
        <v>229</v>
      </c>
      <c r="B21" s="452" t="s">
        <v>228</v>
      </c>
      <c r="C21" s="458" t="s">
        <v>450</v>
      </c>
      <c r="D21" s="458"/>
      <c r="E21" s="458"/>
      <c r="F21" s="458"/>
      <c r="G21" s="458"/>
      <c r="H21" s="458"/>
      <c r="I21" s="453" t="s">
        <v>227</v>
      </c>
      <c r="J21" s="455" t="s">
        <v>452</v>
      </c>
      <c r="K21" s="452" t="s">
        <v>226</v>
      </c>
      <c r="L21" s="454" t="s">
        <v>451</v>
      </c>
    </row>
    <row r="22" spans="1:12" ht="58.5" customHeight="1" x14ac:dyDescent="0.25">
      <c r="A22" s="452"/>
      <c r="B22" s="452"/>
      <c r="C22" s="459" t="s">
        <v>3</v>
      </c>
      <c r="D22" s="459"/>
      <c r="E22" s="462" t="s">
        <v>569</v>
      </c>
      <c r="F22" s="463"/>
      <c r="G22" s="460" t="s">
        <v>2</v>
      </c>
      <c r="H22" s="461"/>
      <c r="I22" s="453"/>
      <c r="J22" s="456"/>
      <c r="K22" s="452"/>
      <c r="L22" s="454"/>
    </row>
    <row r="23" spans="1:12" ht="47.25" x14ac:dyDescent="0.25">
      <c r="A23" s="452"/>
      <c r="B23" s="452"/>
      <c r="C23" s="102" t="s">
        <v>225</v>
      </c>
      <c r="D23" s="102" t="s">
        <v>224</v>
      </c>
      <c r="E23" s="102" t="s">
        <v>225</v>
      </c>
      <c r="F23" s="102" t="s">
        <v>224</v>
      </c>
      <c r="G23" s="102" t="s">
        <v>225</v>
      </c>
      <c r="H23" s="102" t="s">
        <v>224</v>
      </c>
      <c r="I23" s="453"/>
      <c r="J23" s="457"/>
      <c r="K23" s="452"/>
      <c r="L23" s="454"/>
    </row>
    <row r="24" spans="1:12" x14ac:dyDescent="0.25">
      <c r="A24" s="76">
        <v>1</v>
      </c>
      <c r="B24" s="76">
        <v>2</v>
      </c>
      <c r="C24" s="102">
        <v>3</v>
      </c>
      <c r="D24" s="102">
        <v>4</v>
      </c>
      <c r="E24" s="102">
        <v>5</v>
      </c>
      <c r="F24" s="102">
        <v>6</v>
      </c>
      <c r="G24" s="102">
        <v>7</v>
      </c>
      <c r="H24" s="102">
        <v>8</v>
      </c>
      <c r="I24" s="102">
        <v>9</v>
      </c>
      <c r="J24" s="102">
        <v>10</v>
      </c>
      <c r="K24" s="102">
        <v>11</v>
      </c>
      <c r="L24" s="102">
        <v>12</v>
      </c>
    </row>
    <row r="25" spans="1:12" ht="31.5" x14ac:dyDescent="0.25">
      <c r="A25" s="94">
        <v>1</v>
      </c>
      <c r="B25" s="95" t="s">
        <v>223</v>
      </c>
      <c r="C25" s="95"/>
      <c r="D25" s="100"/>
      <c r="E25" s="100"/>
      <c r="F25" s="100"/>
      <c r="G25" s="100"/>
      <c r="H25" s="100"/>
      <c r="I25" s="100"/>
      <c r="J25" s="100"/>
      <c r="K25" s="91"/>
      <c r="L25" s="114"/>
    </row>
    <row r="26" spans="1:12" ht="21.75" customHeight="1" x14ac:dyDescent="0.25">
      <c r="A26" s="94" t="s">
        <v>222</v>
      </c>
      <c r="B26" s="101" t="s">
        <v>457</v>
      </c>
      <c r="C26" s="92"/>
      <c r="D26" s="100"/>
      <c r="E26" s="100"/>
      <c r="F26" s="100"/>
      <c r="G26" s="100"/>
      <c r="H26" s="100"/>
      <c r="I26" s="100"/>
      <c r="J26" s="100"/>
      <c r="K26" s="91"/>
      <c r="L26" s="91"/>
    </row>
    <row r="27" spans="1:12" s="72" customFormat="1" ht="39" customHeight="1" x14ac:dyDescent="0.25">
      <c r="A27" s="94" t="s">
        <v>221</v>
      </c>
      <c r="B27" s="101" t="s">
        <v>459</v>
      </c>
      <c r="C27" s="92"/>
      <c r="D27" s="100"/>
      <c r="E27" s="100"/>
      <c r="F27" s="100"/>
      <c r="G27" s="100"/>
      <c r="H27" s="100"/>
      <c r="I27" s="100"/>
      <c r="J27" s="100"/>
      <c r="K27" s="91"/>
      <c r="L27" s="91"/>
    </row>
    <row r="28" spans="1:12" s="72" customFormat="1" ht="70.5" customHeight="1" x14ac:dyDescent="0.25">
      <c r="A28" s="94" t="s">
        <v>458</v>
      </c>
      <c r="B28" s="101" t="s">
        <v>463</v>
      </c>
      <c r="C28" s="92"/>
      <c r="D28" s="100"/>
      <c r="E28" s="100"/>
      <c r="F28" s="100"/>
      <c r="G28" s="100"/>
      <c r="H28" s="100"/>
      <c r="I28" s="100"/>
      <c r="J28" s="100"/>
      <c r="K28" s="91"/>
      <c r="L28" s="91"/>
    </row>
    <row r="29" spans="1:12" s="72" customFormat="1" ht="54" customHeight="1" x14ac:dyDescent="0.25">
      <c r="A29" s="94" t="s">
        <v>220</v>
      </c>
      <c r="B29" s="101" t="s">
        <v>462</v>
      </c>
      <c r="C29" s="92"/>
      <c r="D29" s="100"/>
      <c r="E29" s="100"/>
      <c r="F29" s="100"/>
      <c r="G29" s="100"/>
      <c r="H29" s="100"/>
      <c r="I29" s="100"/>
      <c r="J29" s="100"/>
      <c r="K29" s="91"/>
      <c r="L29" s="91"/>
    </row>
    <row r="30" spans="1:12" s="72" customFormat="1" ht="42" customHeight="1" x14ac:dyDescent="0.25">
      <c r="A30" s="94" t="s">
        <v>219</v>
      </c>
      <c r="B30" s="101" t="s">
        <v>464</v>
      </c>
      <c r="C30" s="92"/>
      <c r="D30" s="100"/>
      <c r="E30" s="100"/>
      <c r="F30" s="100"/>
      <c r="G30" s="100"/>
      <c r="H30" s="100"/>
      <c r="I30" s="100"/>
      <c r="J30" s="100"/>
      <c r="K30" s="91"/>
      <c r="L30" s="91"/>
    </row>
    <row r="31" spans="1:12" s="72" customFormat="1" ht="37.5" customHeight="1" x14ac:dyDescent="0.25">
      <c r="A31" s="94" t="s">
        <v>218</v>
      </c>
      <c r="B31" s="93" t="s">
        <v>460</v>
      </c>
      <c r="C31" s="92"/>
      <c r="D31" s="100"/>
      <c r="E31" s="100"/>
      <c r="F31" s="100"/>
      <c r="G31" s="100"/>
      <c r="H31" s="100"/>
      <c r="I31" s="100"/>
      <c r="J31" s="100"/>
      <c r="K31" s="91"/>
      <c r="L31" s="91"/>
    </row>
    <row r="32" spans="1:12" s="72" customFormat="1" ht="31.5" x14ac:dyDescent="0.25">
      <c r="A32" s="94" t="s">
        <v>216</v>
      </c>
      <c r="B32" s="93" t="s">
        <v>465</v>
      </c>
      <c r="C32" s="92"/>
      <c r="D32" s="100"/>
      <c r="E32" s="100"/>
      <c r="F32" s="100"/>
      <c r="G32" s="100"/>
      <c r="H32" s="100"/>
      <c r="I32" s="100"/>
      <c r="J32" s="100"/>
      <c r="K32" s="91"/>
      <c r="L32" s="91"/>
    </row>
    <row r="33" spans="1:12" s="72" customFormat="1" ht="51.75" customHeight="1" x14ac:dyDescent="0.25">
      <c r="A33" s="94" t="s">
        <v>476</v>
      </c>
      <c r="B33" s="93" t="s">
        <v>388</v>
      </c>
      <c r="C33" s="92"/>
      <c r="D33" s="100"/>
      <c r="E33" s="100"/>
      <c r="F33" s="100"/>
      <c r="G33" s="100"/>
      <c r="H33" s="100"/>
      <c r="I33" s="100"/>
      <c r="J33" s="100"/>
      <c r="K33" s="91"/>
      <c r="L33" s="91"/>
    </row>
    <row r="34" spans="1:12" s="72" customFormat="1" ht="47.25" customHeight="1" x14ac:dyDescent="0.25">
      <c r="A34" s="94" t="s">
        <v>477</v>
      </c>
      <c r="B34" s="93" t="s">
        <v>469</v>
      </c>
      <c r="C34" s="92"/>
      <c r="D34" s="99"/>
      <c r="E34" s="99"/>
      <c r="F34" s="99"/>
      <c r="G34" s="99"/>
      <c r="H34" s="99"/>
      <c r="I34" s="99"/>
      <c r="J34" s="99"/>
      <c r="K34" s="99"/>
      <c r="L34" s="91"/>
    </row>
    <row r="35" spans="1:12" s="72" customFormat="1" ht="49.5" customHeight="1" x14ac:dyDescent="0.25">
      <c r="A35" s="94" t="s">
        <v>478</v>
      </c>
      <c r="B35" s="93" t="s">
        <v>217</v>
      </c>
      <c r="C35" s="92"/>
      <c r="D35" s="99"/>
      <c r="E35" s="99"/>
      <c r="F35" s="99"/>
      <c r="G35" s="99"/>
      <c r="H35" s="99"/>
      <c r="I35" s="99"/>
      <c r="J35" s="99"/>
      <c r="K35" s="99"/>
      <c r="L35" s="91"/>
    </row>
    <row r="36" spans="1:12" ht="37.5" customHeight="1" x14ac:dyDescent="0.25">
      <c r="A36" s="94" t="s">
        <v>479</v>
      </c>
      <c r="B36" s="93" t="s">
        <v>461</v>
      </c>
      <c r="C36" s="92"/>
      <c r="D36" s="98"/>
      <c r="E36" s="98"/>
      <c r="F36" s="97"/>
      <c r="G36" s="97"/>
      <c r="H36" s="97"/>
      <c r="I36" s="96"/>
      <c r="J36" s="96"/>
      <c r="K36" s="91"/>
      <c r="L36" s="91"/>
    </row>
    <row r="37" spans="1:12" x14ac:dyDescent="0.25">
      <c r="A37" s="94" t="s">
        <v>480</v>
      </c>
      <c r="B37" s="93" t="s">
        <v>215</v>
      </c>
      <c r="C37" s="92"/>
      <c r="D37" s="98"/>
      <c r="E37" s="98"/>
      <c r="F37" s="97"/>
      <c r="G37" s="97"/>
      <c r="H37" s="97"/>
      <c r="I37" s="96"/>
      <c r="J37" s="96"/>
      <c r="K37" s="91"/>
      <c r="L37" s="91"/>
    </row>
    <row r="38" spans="1:12" x14ac:dyDescent="0.25">
      <c r="A38" s="94" t="s">
        <v>481</v>
      </c>
      <c r="B38" s="95" t="s">
        <v>214</v>
      </c>
      <c r="C38" s="92"/>
      <c r="D38" s="91"/>
      <c r="E38" s="91"/>
      <c r="F38" s="91"/>
      <c r="G38" s="91"/>
      <c r="H38" s="91"/>
      <c r="I38" s="91"/>
      <c r="J38" s="91"/>
      <c r="K38" s="91"/>
      <c r="L38" s="91"/>
    </row>
    <row r="39" spans="1:12" ht="78.75" x14ac:dyDescent="0.25">
      <c r="A39" s="94">
        <v>2</v>
      </c>
      <c r="B39" s="93" t="s">
        <v>466</v>
      </c>
      <c r="C39" s="95"/>
      <c r="D39" s="91"/>
      <c r="E39" s="91"/>
      <c r="F39" s="91"/>
      <c r="G39" s="91"/>
      <c r="H39" s="91"/>
      <c r="I39" s="91"/>
      <c r="J39" s="91"/>
      <c r="K39" s="91"/>
      <c r="L39" s="91"/>
    </row>
    <row r="40" spans="1:12" ht="33.75" customHeight="1" x14ac:dyDescent="0.25">
      <c r="A40" s="94" t="s">
        <v>213</v>
      </c>
      <c r="B40" s="93" t="s">
        <v>468</v>
      </c>
      <c r="C40" s="92"/>
      <c r="D40" s="91"/>
      <c r="E40" s="91"/>
      <c r="F40" s="91"/>
      <c r="G40" s="91"/>
      <c r="H40" s="91"/>
      <c r="I40" s="91"/>
      <c r="J40" s="91"/>
      <c r="K40" s="91"/>
      <c r="L40" s="91"/>
    </row>
    <row r="41" spans="1:12" ht="63" customHeight="1" x14ac:dyDescent="0.25">
      <c r="A41" s="94" t="s">
        <v>212</v>
      </c>
      <c r="B41" s="95" t="s">
        <v>548</v>
      </c>
      <c r="C41" s="92"/>
      <c r="D41" s="91"/>
      <c r="E41" s="91"/>
      <c r="F41" s="91"/>
      <c r="G41" s="91"/>
      <c r="H41" s="91"/>
      <c r="I41" s="91"/>
      <c r="J41" s="91"/>
      <c r="K41" s="91"/>
      <c r="L41" s="91"/>
    </row>
    <row r="42" spans="1:12" ht="58.5" customHeight="1" x14ac:dyDescent="0.25">
      <c r="A42" s="94">
        <v>3</v>
      </c>
      <c r="B42" s="93" t="s">
        <v>467</v>
      </c>
      <c r="C42" s="95"/>
      <c r="D42" s="91"/>
      <c r="E42" s="91"/>
      <c r="F42" s="91"/>
      <c r="G42" s="91"/>
      <c r="H42" s="91"/>
      <c r="I42" s="91"/>
      <c r="J42" s="91"/>
      <c r="K42" s="91"/>
      <c r="L42" s="91"/>
    </row>
    <row r="43" spans="1:12" ht="34.5" customHeight="1" x14ac:dyDescent="0.25">
      <c r="A43" s="94" t="s">
        <v>211</v>
      </c>
      <c r="B43" s="93" t="s">
        <v>209</v>
      </c>
      <c r="C43" s="92"/>
      <c r="D43" s="91"/>
      <c r="E43" s="91"/>
      <c r="F43" s="91"/>
      <c r="G43" s="91"/>
      <c r="H43" s="91"/>
      <c r="I43" s="91"/>
      <c r="J43" s="91"/>
      <c r="K43" s="91"/>
      <c r="L43" s="91"/>
    </row>
    <row r="44" spans="1:12" ht="24.75" customHeight="1" x14ac:dyDescent="0.25">
      <c r="A44" s="94" t="s">
        <v>210</v>
      </c>
      <c r="B44" s="93" t="s">
        <v>207</v>
      </c>
      <c r="C44" s="92"/>
      <c r="D44" s="91"/>
      <c r="E44" s="91"/>
      <c r="F44" s="91"/>
      <c r="G44" s="91"/>
      <c r="H44" s="91"/>
      <c r="I44" s="91"/>
      <c r="J44" s="91"/>
      <c r="K44" s="91"/>
      <c r="L44" s="91"/>
    </row>
    <row r="45" spans="1:12" ht="90.75" customHeight="1" x14ac:dyDescent="0.25">
      <c r="A45" s="94" t="s">
        <v>208</v>
      </c>
      <c r="B45" s="93" t="s">
        <v>472</v>
      </c>
      <c r="C45" s="92"/>
      <c r="D45" s="91"/>
      <c r="E45" s="91"/>
      <c r="F45" s="91"/>
      <c r="G45" s="91"/>
      <c r="H45" s="91"/>
      <c r="I45" s="91"/>
      <c r="J45" s="91"/>
      <c r="K45" s="91"/>
      <c r="L45" s="91"/>
    </row>
    <row r="46" spans="1:12" ht="167.25" customHeight="1" x14ac:dyDescent="0.25">
      <c r="A46" s="94" t="s">
        <v>206</v>
      </c>
      <c r="B46" s="93" t="s">
        <v>470</v>
      </c>
      <c r="C46" s="92"/>
      <c r="D46" s="91"/>
      <c r="E46" s="91"/>
      <c r="F46" s="91"/>
      <c r="G46" s="91"/>
      <c r="H46" s="91"/>
      <c r="I46" s="91"/>
      <c r="J46" s="91"/>
      <c r="K46" s="91"/>
      <c r="L46" s="91"/>
    </row>
    <row r="47" spans="1:12" ht="30.75" customHeight="1" x14ac:dyDescent="0.25">
      <c r="A47" s="94" t="s">
        <v>204</v>
      </c>
      <c r="B47" s="93" t="s">
        <v>205</v>
      </c>
      <c r="C47" s="92"/>
      <c r="D47" s="91"/>
      <c r="E47" s="91"/>
      <c r="F47" s="91"/>
      <c r="G47" s="91"/>
      <c r="H47" s="91"/>
      <c r="I47" s="91"/>
      <c r="J47" s="91"/>
      <c r="K47" s="91"/>
      <c r="L47" s="91"/>
    </row>
    <row r="48" spans="1:12" ht="37.5" customHeight="1" x14ac:dyDescent="0.25">
      <c r="A48" s="94" t="s">
        <v>482</v>
      </c>
      <c r="B48" s="95" t="s">
        <v>203</v>
      </c>
      <c r="C48" s="92"/>
      <c r="D48" s="91"/>
      <c r="E48" s="91"/>
      <c r="F48" s="91"/>
      <c r="G48" s="91"/>
      <c r="H48" s="91"/>
      <c r="I48" s="91"/>
      <c r="J48" s="91"/>
      <c r="K48" s="91"/>
      <c r="L48" s="91"/>
    </row>
    <row r="49" spans="1:12" ht="35.25" customHeight="1" x14ac:dyDescent="0.25">
      <c r="A49" s="94">
        <v>4</v>
      </c>
      <c r="B49" s="93" t="s">
        <v>201</v>
      </c>
      <c r="C49" s="95"/>
      <c r="D49" s="91"/>
      <c r="E49" s="91"/>
      <c r="F49" s="91"/>
      <c r="G49" s="91"/>
      <c r="H49" s="91"/>
      <c r="I49" s="91"/>
      <c r="J49" s="91"/>
      <c r="K49" s="91"/>
      <c r="L49" s="91"/>
    </row>
    <row r="50" spans="1:12" ht="86.25" customHeight="1" x14ac:dyDescent="0.25">
      <c r="A50" s="94" t="s">
        <v>202</v>
      </c>
      <c r="B50" s="93" t="s">
        <v>471</v>
      </c>
      <c r="C50" s="95"/>
      <c r="D50" s="91"/>
      <c r="E50" s="91"/>
      <c r="F50" s="91"/>
      <c r="G50" s="91"/>
      <c r="H50" s="91"/>
      <c r="I50" s="91"/>
      <c r="J50" s="91"/>
      <c r="K50" s="91"/>
      <c r="L50" s="91"/>
    </row>
    <row r="51" spans="1:12" ht="77.25" customHeight="1" x14ac:dyDescent="0.25">
      <c r="A51" s="94" t="s">
        <v>200</v>
      </c>
      <c r="B51" s="93" t="s">
        <v>473</v>
      </c>
      <c r="C51" s="92"/>
      <c r="D51" s="91"/>
      <c r="E51" s="91"/>
      <c r="F51" s="91"/>
      <c r="G51" s="91"/>
      <c r="H51" s="91"/>
      <c r="I51" s="91"/>
      <c r="J51" s="91"/>
      <c r="K51" s="91"/>
      <c r="L51" s="91"/>
    </row>
    <row r="52" spans="1:12" ht="71.25" customHeight="1" x14ac:dyDescent="0.25">
      <c r="A52" s="94" t="s">
        <v>198</v>
      </c>
      <c r="B52" s="93" t="s">
        <v>199</v>
      </c>
      <c r="C52" s="92"/>
      <c r="D52" s="91"/>
      <c r="E52" s="91"/>
      <c r="F52" s="91"/>
      <c r="G52" s="91"/>
      <c r="H52" s="91"/>
      <c r="I52" s="91"/>
      <c r="J52" s="91"/>
      <c r="K52" s="91"/>
      <c r="L52" s="91"/>
    </row>
    <row r="53" spans="1:12" ht="48" customHeight="1" x14ac:dyDescent="0.25">
      <c r="A53" s="94" t="s">
        <v>196</v>
      </c>
      <c r="B53" s="180" t="s">
        <v>474</v>
      </c>
      <c r="C53" s="92"/>
      <c r="D53" s="91"/>
      <c r="E53" s="91"/>
      <c r="F53" s="91"/>
      <c r="G53" s="91"/>
      <c r="H53" s="91"/>
      <c r="I53" s="91"/>
      <c r="J53" s="91"/>
      <c r="K53" s="91"/>
      <c r="L53" s="91"/>
    </row>
    <row r="54" spans="1:12" ht="46.5" customHeight="1" x14ac:dyDescent="0.25">
      <c r="A54" s="94" t="s">
        <v>475</v>
      </c>
      <c r="B54" s="93" t="s">
        <v>197</v>
      </c>
      <c r="C54" s="92"/>
      <c r="D54" s="91"/>
      <c r="E54" s="91"/>
      <c r="F54" s="91"/>
      <c r="G54" s="91"/>
      <c r="H54" s="91"/>
      <c r="I54" s="91"/>
      <c r="J54" s="91"/>
      <c r="K54" s="91"/>
      <c r="L54" s="9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3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view="pageBreakPreview" zoomScale="70" zoomScaleNormal="70" zoomScaleSheetLayoutView="70" workbookViewId="0">
      <selection activeCell="A27" sqref="A27"/>
    </sheetView>
  </sheetViews>
  <sheetFormatPr defaultRowHeight="15.75" x14ac:dyDescent="0.25"/>
  <cols>
    <col min="1" max="1" width="9.140625" style="64"/>
    <col min="2" max="2" width="57.85546875" style="64" customWidth="1"/>
    <col min="3" max="3" width="13" style="64" customWidth="1"/>
    <col min="4" max="4" width="17.85546875" style="64" customWidth="1"/>
    <col min="5" max="5" width="19.28515625" style="64" customWidth="1"/>
    <col min="6" max="6" width="18.7109375" style="64" customWidth="1"/>
    <col min="7" max="7" width="12.85546875" style="65" customWidth="1"/>
    <col min="8" max="8" width="9.140625" style="65" customWidth="1"/>
    <col min="9" max="9" width="5.42578125" style="65" customWidth="1"/>
    <col min="10" max="10" width="8.140625" style="65" customWidth="1"/>
    <col min="11" max="11" width="11.5703125" style="65" customWidth="1"/>
    <col min="12" max="12" width="10" style="64" customWidth="1"/>
    <col min="13" max="13" width="8.42578125" style="64" customWidth="1"/>
    <col min="14" max="14" width="8.5703125" style="64" customWidth="1"/>
    <col min="15" max="15" width="6.140625" style="64" customWidth="1"/>
    <col min="16" max="16" width="6.7109375" style="64" customWidth="1"/>
    <col min="17" max="19" width="6.140625" style="64" customWidth="1"/>
    <col min="20" max="20" width="8.5703125" style="64" customWidth="1"/>
    <col min="21" max="23" width="6.140625" style="64" customWidth="1"/>
    <col min="24" max="24" width="13.140625" style="64" customWidth="1"/>
    <col min="25" max="25" width="20.140625" style="64" customWidth="1"/>
    <col min="26" max="26" width="45.85546875" style="64" customWidth="1"/>
    <col min="27" max="16384" width="9.140625" style="64"/>
  </cols>
  <sheetData>
    <row r="1" spans="1:25" ht="18.75" x14ac:dyDescent="0.25">
      <c r="A1" s="65"/>
      <c r="B1" s="65"/>
      <c r="C1" s="65"/>
      <c r="D1" s="65"/>
      <c r="E1" s="65"/>
      <c r="F1" s="65"/>
      <c r="L1" s="65"/>
      <c r="M1" s="65"/>
      <c r="Y1" s="42" t="s">
        <v>68</v>
      </c>
    </row>
    <row r="2" spans="1:25" ht="18.75" x14ac:dyDescent="0.3">
      <c r="A2" s="65"/>
      <c r="B2" s="65"/>
      <c r="C2" s="65"/>
      <c r="D2" s="65"/>
      <c r="E2" s="65"/>
      <c r="F2" s="65"/>
      <c r="L2" s="65"/>
      <c r="M2" s="65"/>
      <c r="Y2" s="15" t="s">
        <v>9</v>
      </c>
    </row>
    <row r="3" spans="1:25" ht="18.75" x14ac:dyDescent="0.3">
      <c r="A3" s="65"/>
      <c r="B3" s="65"/>
      <c r="C3" s="65"/>
      <c r="D3" s="65"/>
      <c r="E3" s="65"/>
      <c r="F3" s="65"/>
      <c r="L3" s="65"/>
      <c r="M3" s="65"/>
      <c r="Y3" s="15" t="s">
        <v>67</v>
      </c>
    </row>
    <row r="4" spans="1:25" ht="18.75" customHeight="1" x14ac:dyDescent="0.25">
      <c r="A4" s="346" t="str">
        <f>'1. паспорт местоположение'!A5:C5</f>
        <v>Год раскрытия информации: 2025 год</v>
      </c>
      <c r="B4" s="346"/>
      <c r="C4" s="346"/>
      <c r="D4" s="346"/>
      <c r="E4" s="346"/>
      <c r="F4" s="346"/>
      <c r="G4" s="346"/>
      <c r="H4" s="346"/>
      <c r="I4" s="346"/>
      <c r="J4" s="346"/>
      <c r="K4" s="346"/>
      <c r="L4" s="346"/>
      <c r="M4" s="346"/>
      <c r="N4" s="346"/>
      <c r="O4" s="346"/>
      <c r="P4" s="346"/>
      <c r="Q4" s="346"/>
      <c r="R4" s="346"/>
      <c r="S4" s="346"/>
      <c r="T4" s="346"/>
      <c r="U4" s="346"/>
      <c r="V4" s="346"/>
      <c r="W4" s="346"/>
      <c r="X4" s="346"/>
      <c r="Y4" s="346"/>
    </row>
    <row r="5" spans="1:25" ht="18.75" x14ac:dyDescent="0.3">
      <c r="A5" s="65"/>
      <c r="B5" s="65"/>
      <c r="C5" s="65"/>
      <c r="D5" s="65"/>
      <c r="E5" s="65"/>
      <c r="F5" s="65"/>
      <c r="L5" s="65"/>
      <c r="M5" s="65"/>
      <c r="Y5" s="15"/>
    </row>
    <row r="6" spans="1:25" ht="18.75" x14ac:dyDescent="0.2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row>
    <row r="7" spans="1:25" ht="18.75" x14ac:dyDescent="0.25">
      <c r="A7" s="13"/>
      <c r="B7" s="13"/>
      <c r="C7" s="13"/>
      <c r="D7" s="13"/>
      <c r="E7" s="13"/>
      <c r="F7" s="13"/>
      <c r="G7" s="13"/>
      <c r="H7" s="13"/>
      <c r="I7" s="13"/>
      <c r="J7" s="89"/>
      <c r="K7" s="89"/>
      <c r="L7" s="89"/>
      <c r="M7" s="89"/>
      <c r="N7" s="89"/>
      <c r="O7" s="89"/>
      <c r="P7" s="89"/>
      <c r="Q7" s="89"/>
      <c r="R7" s="89"/>
      <c r="S7" s="89"/>
      <c r="T7" s="89"/>
      <c r="U7" s="89"/>
      <c r="V7" s="89"/>
      <c r="W7" s="89"/>
      <c r="X7" s="89"/>
      <c r="Y7" s="89"/>
    </row>
    <row r="8" spans="1:25" x14ac:dyDescent="0.25">
      <c r="A8" s="346" t="str">
        <f>'1. паспорт местоположение'!A9:C9</f>
        <v xml:space="preserve">Общество с ограниченной ответственностью "РЕГИОН ЭНЕРГО" </v>
      </c>
      <c r="B8" s="346"/>
      <c r="C8" s="346"/>
      <c r="D8" s="346"/>
      <c r="E8" s="346"/>
      <c r="F8" s="346"/>
      <c r="G8" s="346"/>
      <c r="H8" s="346"/>
      <c r="I8" s="346"/>
      <c r="J8" s="346"/>
      <c r="K8" s="346"/>
      <c r="L8" s="346"/>
      <c r="M8" s="346"/>
      <c r="N8" s="346"/>
      <c r="O8" s="346"/>
      <c r="P8" s="346"/>
      <c r="Q8" s="346"/>
      <c r="R8" s="346"/>
      <c r="S8" s="346"/>
      <c r="T8" s="346"/>
      <c r="U8" s="346"/>
      <c r="V8" s="346"/>
      <c r="W8" s="346"/>
      <c r="X8" s="346"/>
      <c r="Y8" s="346"/>
    </row>
    <row r="9" spans="1:25" ht="18.75" customHeight="1" x14ac:dyDescent="0.25">
      <c r="A9" s="326" t="s">
        <v>7</v>
      </c>
      <c r="B9" s="326"/>
      <c r="C9" s="326"/>
      <c r="D9" s="326"/>
      <c r="E9" s="326"/>
      <c r="F9" s="326"/>
      <c r="G9" s="326"/>
      <c r="H9" s="326"/>
      <c r="I9" s="326"/>
      <c r="J9" s="326"/>
      <c r="K9" s="326"/>
      <c r="L9" s="326"/>
      <c r="M9" s="326"/>
      <c r="N9" s="326"/>
      <c r="O9" s="326"/>
      <c r="P9" s="326"/>
      <c r="Q9" s="326"/>
      <c r="R9" s="326"/>
      <c r="S9" s="326"/>
      <c r="T9" s="326"/>
      <c r="U9" s="326"/>
      <c r="V9" s="326"/>
      <c r="W9" s="326"/>
      <c r="X9" s="326"/>
      <c r="Y9" s="326"/>
    </row>
    <row r="10" spans="1:25"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row>
    <row r="11" spans="1:25" x14ac:dyDescent="0.25">
      <c r="A11" s="347" t="str">
        <f>'1. паспорт местоположение'!A12:C12</f>
        <v>P_1.2.2.1_3</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row>
    <row r="12" spans="1:25" x14ac:dyDescent="0.25">
      <c r="A12" s="326" t="s">
        <v>6</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row>
    <row r="13" spans="1:25"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row>
    <row r="14" spans="1:25" ht="52.5" customHeight="1" x14ac:dyDescent="0.25">
      <c r="A14" s="346" t="str">
        <f>'1. паспорт местоположение'!A15:C15</f>
        <v>Реконструкция 1КЛ 10 кВ АСБл-10 3х240 протяженностью 0,16 км, направлением от ПС-671 с.4 яч.71 (ф.471 А) до РТП-65 с.2 яч.6, расположенной по адресу: Московская обл., г. Химки, ул. Кудрявцева (участок кабельной линии по адресу: Московская обл., г. Химки, от Ленинского пр-та, 27А до ул.Мичурина),  (1 КЛ в 2028 г.)</v>
      </c>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row>
    <row r="15" spans="1:25" ht="15.75" customHeight="1" x14ac:dyDescent="0.25">
      <c r="A15" s="326" t="s">
        <v>5</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row>
    <row r="16" spans="1:25" x14ac:dyDescent="0.25">
      <c r="A16" s="471"/>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row>
    <row r="17" spans="1:28" x14ac:dyDescent="0.25">
      <c r="A17" s="65"/>
      <c r="L17" s="65"/>
      <c r="M17" s="65"/>
      <c r="N17" s="65"/>
      <c r="O17" s="65"/>
      <c r="P17" s="65"/>
      <c r="Q17" s="65"/>
      <c r="R17" s="65"/>
      <c r="S17" s="65"/>
      <c r="T17" s="65"/>
      <c r="U17" s="65"/>
      <c r="V17" s="65"/>
      <c r="W17" s="65"/>
      <c r="X17" s="65"/>
    </row>
    <row r="18" spans="1:28" x14ac:dyDescent="0.25">
      <c r="A18" s="475" t="s">
        <v>521</v>
      </c>
      <c r="B18" s="475"/>
      <c r="C18" s="475"/>
      <c r="D18" s="475"/>
      <c r="E18" s="475"/>
      <c r="F18" s="475"/>
      <c r="G18" s="475"/>
      <c r="H18" s="475"/>
      <c r="I18" s="475"/>
      <c r="J18" s="475"/>
      <c r="K18" s="475"/>
      <c r="L18" s="475"/>
      <c r="M18" s="475"/>
      <c r="N18" s="475"/>
      <c r="O18" s="475"/>
      <c r="P18" s="475"/>
      <c r="Q18" s="475"/>
      <c r="R18" s="475"/>
      <c r="S18" s="475"/>
      <c r="T18" s="475"/>
      <c r="U18" s="475"/>
      <c r="V18" s="475"/>
      <c r="W18" s="475"/>
      <c r="X18" s="475"/>
      <c r="Y18" s="475"/>
    </row>
    <row r="19" spans="1:28" x14ac:dyDescent="0.25">
      <c r="A19" s="65"/>
      <c r="B19" s="65"/>
      <c r="C19" s="65"/>
      <c r="D19" s="65"/>
      <c r="E19" s="65"/>
      <c r="F19" s="65"/>
      <c r="L19" s="65"/>
      <c r="M19" s="65"/>
      <c r="N19" s="65"/>
      <c r="O19" s="65"/>
      <c r="P19" s="65"/>
      <c r="Q19" s="65"/>
      <c r="R19" s="65"/>
      <c r="S19" s="65"/>
      <c r="T19" s="65"/>
      <c r="U19" s="65"/>
      <c r="V19" s="65"/>
      <c r="W19" s="65"/>
      <c r="X19" s="65"/>
    </row>
    <row r="20" spans="1:28" ht="33" customHeight="1" x14ac:dyDescent="0.25">
      <c r="A20" s="472" t="s">
        <v>195</v>
      </c>
      <c r="B20" s="472" t="s">
        <v>194</v>
      </c>
      <c r="C20" s="452" t="s">
        <v>193</v>
      </c>
      <c r="D20" s="452"/>
      <c r="E20" s="474" t="s">
        <v>192</v>
      </c>
      <c r="F20" s="474"/>
      <c r="G20" s="472" t="s">
        <v>570</v>
      </c>
      <c r="H20" s="469" t="s">
        <v>565</v>
      </c>
      <c r="I20" s="470"/>
      <c r="J20" s="470"/>
      <c r="K20" s="470"/>
      <c r="L20" s="469" t="s">
        <v>566</v>
      </c>
      <c r="M20" s="470"/>
      <c r="N20" s="470"/>
      <c r="O20" s="470"/>
      <c r="P20" s="469" t="s">
        <v>567</v>
      </c>
      <c r="Q20" s="470"/>
      <c r="R20" s="470"/>
      <c r="S20" s="470"/>
      <c r="T20" s="469" t="s">
        <v>568</v>
      </c>
      <c r="U20" s="470"/>
      <c r="V20" s="470"/>
      <c r="W20" s="470"/>
      <c r="X20" s="476" t="s">
        <v>191</v>
      </c>
      <c r="Y20" s="477"/>
      <c r="Z20" s="87"/>
      <c r="AA20" s="87"/>
      <c r="AB20" s="87"/>
    </row>
    <row r="21" spans="1:28" ht="99.75" customHeight="1" x14ac:dyDescent="0.25">
      <c r="A21" s="473"/>
      <c r="B21" s="473"/>
      <c r="C21" s="452"/>
      <c r="D21" s="452"/>
      <c r="E21" s="474"/>
      <c r="F21" s="474"/>
      <c r="G21" s="473"/>
      <c r="H21" s="452" t="s">
        <v>3</v>
      </c>
      <c r="I21" s="452"/>
      <c r="J21" s="452" t="s">
        <v>189</v>
      </c>
      <c r="K21" s="452"/>
      <c r="L21" s="452" t="s">
        <v>3</v>
      </c>
      <c r="M21" s="452"/>
      <c r="N21" s="452" t="s">
        <v>189</v>
      </c>
      <c r="O21" s="452"/>
      <c r="P21" s="452" t="s">
        <v>3</v>
      </c>
      <c r="Q21" s="452"/>
      <c r="R21" s="452" t="s">
        <v>189</v>
      </c>
      <c r="S21" s="452"/>
      <c r="T21" s="452" t="s">
        <v>3</v>
      </c>
      <c r="U21" s="452"/>
      <c r="V21" s="452" t="s">
        <v>189</v>
      </c>
      <c r="W21" s="452"/>
      <c r="X21" s="478"/>
      <c r="Y21" s="479"/>
    </row>
    <row r="22" spans="1:28" ht="89.25" customHeight="1" x14ac:dyDescent="0.25">
      <c r="A22" s="459"/>
      <c r="B22" s="459"/>
      <c r="C22" s="84" t="s">
        <v>3</v>
      </c>
      <c r="D22" s="84" t="s">
        <v>189</v>
      </c>
      <c r="E22" s="86" t="s">
        <v>571</v>
      </c>
      <c r="F22" s="86" t="s">
        <v>572</v>
      </c>
      <c r="G22" s="459"/>
      <c r="H22" s="85" t="s">
        <v>500</v>
      </c>
      <c r="I22" s="85" t="s">
        <v>501</v>
      </c>
      <c r="J22" s="85" t="s">
        <v>500</v>
      </c>
      <c r="K22" s="85" t="s">
        <v>501</v>
      </c>
      <c r="L22" s="85" t="s">
        <v>500</v>
      </c>
      <c r="M22" s="85" t="s">
        <v>501</v>
      </c>
      <c r="N22" s="85" t="s">
        <v>500</v>
      </c>
      <c r="O22" s="85" t="s">
        <v>501</v>
      </c>
      <c r="P22" s="85" t="s">
        <v>500</v>
      </c>
      <c r="Q22" s="85" t="s">
        <v>501</v>
      </c>
      <c r="R22" s="85" t="s">
        <v>500</v>
      </c>
      <c r="S22" s="85" t="s">
        <v>501</v>
      </c>
      <c r="T22" s="85" t="s">
        <v>500</v>
      </c>
      <c r="U22" s="85" t="s">
        <v>501</v>
      </c>
      <c r="V22" s="85" t="s">
        <v>500</v>
      </c>
      <c r="W22" s="85" t="s">
        <v>501</v>
      </c>
      <c r="X22" s="84" t="s">
        <v>190</v>
      </c>
      <c r="Y22" s="84" t="s">
        <v>189</v>
      </c>
    </row>
    <row r="23" spans="1:28" ht="19.5" customHeight="1" x14ac:dyDescent="0.25">
      <c r="A23" s="76">
        <v>1</v>
      </c>
      <c r="B23" s="76">
        <v>2</v>
      </c>
      <c r="C23" s="76">
        <v>3</v>
      </c>
      <c r="D23" s="76">
        <v>4</v>
      </c>
      <c r="E23" s="76">
        <v>5</v>
      </c>
      <c r="F23" s="76">
        <v>6</v>
      </c>
      <c r="G23" s="184">
        <v>7</v>
      </c>
      <c r="H23" s="184">
        <v>8</v>
      </c>
      <c r="I23" s="184">
        <v>9</v>
      </c>
      <c r="J23" s="202">
        <v>10</v>
      </c>
      <c r="K23" s="202">
        <v>11</v>
      </c>
      <c r="L23" s="202">
        <v>12</v>
      </c>
      <c r="M23" s="202">
        <v>13</v>
      </c>
      <c r="N23" s="202">
        <v>14</v>
      </c>
      <c r="O23" s="202">
        <v>15</v>
      </c>
      <c r="P23" s="202">
        <v>16</v>
      </c>
      <c r="Q23" s="202">
        <v>17</v>
      </c>
      <c r="R23" s="202">
        <v>18</v>
      </c>
      <c r="S23" s="202">
        <v>19</v>
      </c>
      <c r="T23" s="202">
        <v>20</v>
      </c>
      <c r="U23" s="202">
        <v>21</v>
      </c>
      <c r="V23" s="202">
        <v>22</v>
      </c>
      <c r="W23" s="202">
        <v>23</v>
      </c>
      <c r="X23" s="202">
        <v>36</v>
      </c>
      <c r="Y23" s="202">
        <v>37</v>
      </c>
    </row>
    <row r="24" spans="1:28" ht="47.25" customHeight="1" x14ac:dyDescent="0.25">
      <c r="A24" s="81">
        <v>1</v>
      </c>
      <c r="B24" s="80" t="s">
        <v>188</v>
      </c>
      <c r="C24" s="83">
        <f>'1. паспорт местоположение'!C48</f>
        <v>2.2736964</v>
      </c>
      <c r="D24" s="83" t="s">
        <v>559</v>
      </c>
      <c r="E24" s="307" t="s">
        <v>559</v>
      </c>
      <c r="F24" s="83">
        <f>$C24</f>
        <v>2.2736964</v>
      </c>
      <c r="G24" s="83" t="s">
        <v>559</v>
      </c>
      <c r="H24" s="83" t="s">
        <v>559</v>
      </c>
      <c r="I24" s="83" t="s">
        <v>559</v>
      </c>
      <c r="J24" s="83" t="s">
        <v>559</v>
      </c>
      <c r="K24" s="83" t="s">
        <v>559</v>
      </c>
      <c r="L24" s="83" t="s">
        <v>559</v>
      </c>
      <c r="M24" s="83" t="s">
        <v>559</v>
      </c>
      <c r="N24" s="83" t="s">
        <v>559</v>
      </c>
      <c r="O24" s="83" t="s">
        <v>559</v>
      </c>
      <c r="P24" s="83" t="s">
        <v>559</v>
      </c>
      <c r="Q24" s="83" t="s">
        <v>559</v>
      </c>
      <c r="R24" s="83" t="s">
        <v>559</v>
      </c>
      <c r="S24" s="83" t="s">
        <v>559</v>
      </c>
      <c r="T24" s="83">
        <f>$C24</f>
        <v>2.2736964</v>
      </c>
      <c r="U24" s="83" t="s">
        <v>573</v>
      </c>
      <c r="V24" s="83" t="s">
        <v>559</v>
      </c>
      <c r="W24" s="83" t="s">
        <v>559</v>
      </c>
      <c r="X24" s="83">
        <f>$C24</f>
        <v>2.2736964</v>
      </c>
      <c r="Y24" s="83" t="s">
        <v>559</v>
      </c>
      <c r="Z24" s="206"/>
    </row>
    <row r="25" spans="1:28" ht="24" customHeight="1" x14ac:dyDescent="0.25">
      <c r="A25" s="78" t="s">
        <v>187</v>
      </c>
      <c r="B25" s="49" t="s">
        <v>186</v>
      </c>
      <c r="C25" s="83" t="s">
        <v>559</v>
      </c>
      <c r="D25" s="83" t="s">
        <v>559</v>
      </c>
      <c r="E25" s="83" t="s">
        <v>559</v>
      </c>
      <c r="F25" s="83" t="s">
        <v>559</v>
      </c>
      <c r="G25" s="83" t="s">
        <v>559</v>
      </c>
      <c r="H25" s="83" t="s">
        <v>559</v>
      </c>
      <c r="I25" s="83" t="s">
        <v>559</v>
      </c>
      <c r="J25" s="83" t="s">
        <v>559</v>
      </c>
      <c r="K25" s="83" t="s">
        <v>559</v>
      </c>
      <c r="L25" s="83" t="s">
        <v>559</v>
      </c>
      <c r="M25" s="83" t="s">
        <v>559</v>
      </c>
      <c r="N25" s="83" t="s">
        <v>559</v>
      </c>
      <c r="O25" s="83" t="s">
        <v>559</v>
      </c>
      <c r="P25" s="83" t="s">
        <v>559</v>
      </c>
      <c r="Q25" s="83" t="s">
        <v>559</v>
      </c>
      <c r="R25" s="83" t="s">
        <v>559</v>
      </c>
      <c r="S25" s="83" t="s">
        <v>559</v>
      </c>
      <c r="T25" s="83" t="s">
        <v>559</v>
      </c>
      <c r="U25" s="83" t="s">
        <v>559</v>
      </c>
      <c r="V25" s="83" t="s">
        <v>559</v>
      </c>
      <c r="W25" s="83" t="s">
        <v>559</v>
      </c>
      <c r="X25" s="83" t="s">
        <v>559</v>
      </c>
      <c r="Y25" s="83" t="s">
        <v>559</v>
      </c>
    </row>
    <row r="26" spans="1:28" x14ac:dyDescent="0.25">
      <c r="A26" s="78" t="s">
        <v>185</v>
      </c>
      <c r="B26" s="49" t="s">
        <v>184</v>
      </c>
      <c r="C26" s="83" t="s">
        <v>559</v>
      </c>
      <c r="D26" s="83" t="s">
        <v>559</v>
      </c>
      <c r="E26" s="83" t="s">
        <v>559</v>
      </c>
      <c r="F26" s="83" t="s">
        <v>559</v>
      </c>
      <c r="G26" s="83" t="s">
        <v>559</v>
      </c>
      <c r="H26" s="83" t="s">
        <v>559</v>
      </c>
      <c r="I26" s="83" t="s">
        <v>559</v>
      </c>
      <c r="J26" s="83" t="s">
        <v>559</v>
      </c>
      <c r="K26" s="83" t="s">
        <v>559</v>
      </c>
      <c r="L26" s="83" t="s">
        <v>559</v>
      </c>
      <c r="M26" s="83" t="s">
        <v>559</v>
      </c>
      <c r="N26" s="83" t="s">
        <v>559</v>
      </c>
      <c r="O26" s="83" t="s">
        <v>559</v>
      </c>
      <c r="P26" s="83" t="s">
        <v>559</v>
      </c>
      <c r="Q26" s="83" t="s">
        <v>559</v>
      </c>
      <c r="R26" s="83" t="s">
        <v>559</v>
      </c>
      <c r="S26" s="83" t="s">
        <v>559</v>
      </c>
      <c r="T26" s="83" t="s">
        <v>559</v>
      </c>
      <c r="U26" s="83" t="s">
        <v>559</v>
      </c>
      <c r="V26" s="83" t="s">
        <v>559</v>
      </c>
      <c r="W26" s="83" t="s">
        <v>559</v>
      </c>
      <c r="X26" s="83" t="s">
        <v>559</v>
      </c>
      <c r="Y26" s="83" t="s">
        <v>559</v>
      </c>
    </row>
    <row r="27" spans="1:28" ht="31.5" x14ac:dyDescent="0.25">
      <c r="A27" s="78" t="s">
        <v>183</v>
      </c>
      <c r="B27" s="49" t="s">
        <v>456</v>
      </c>
      <c r="C27" s="83">
        <f>C24</f>
        <v>2.2736964</v>
      </c>
      <c r="D27" s="83" t="str">
        <f t="shared" ref="D27:Y27" si="0">D24</f>
        <v>нд</v>
      </c>
      <c r="E27" s="83" t="str">
        <f t="shared" si="0"/>
        <v>нд</v>
      </c>
      <c r="F27" s="83">
        <f>$C27</f>
        <v>2.2736964</v>
      </c>
      <c r="G27" s="83" t="str">
        <f t="shared" si="0"/>
        <v>нд</v>
      </c>
      <c r="H27" s="83" t="str">
        <f t="shared" si="0"/>
        <v>нд</v>
      </c>
      <c r="I27" s="83" t="str">
        <f t="shared" si="0"/>
        <v>нд</v>
      </c>
      <c r="J27" s="83" t="str">
        <f t="shared" si="0"/>
        <v>нд</v>
      </c>
      <c r="K27" s="83" t="str">
        <f t="shared" si="0"/>
        <v>нд</v>
      </c>
      <c r="L27" s="83" t="s">
        <v>559</v>
      </c>
      <c r="M27" s="83" t="s">
        <v>559</v>
      </c>
      <c r="N27" s="83" t="str">
        <f t="shared" si="0"/>
        <v>нд</v>
      </c>
      <c r="O27" s="83" t="str">
        <f t="shared" si="0"/>
        <v>нд</v>
      </c>
      <c r="P27" s="83" t="s">
        <v>559</v>
      </c>
      <c r="Q27" s="83" t="s">
        <v>559</v>
      </c>
      <c r="R27" s="83" t="str">
        <f t="shared" si="0"/>
        <v>нд</v>
      </c>
      <c r="S27" s="83" t="str">
        <f t="shared" si="0"/>
        <v>нд</v>
      </c>
      <c r="T27" s="83">
        <f>$C27</f>
        <v>2.2736964</v>
      </c>
      <c r="U27" s="83" t="s">
        <v>573</v>
      </c>
      <c r="V27" s="83" t="str">
        <f t="shared" si="0"/>
        <v>нд</v>
      </c>
      <c r="W27" s="83" t="str">
        <f t="shared" si="0"/>
        <v>нд</v>
      </c>
      <c r="X27" s="83">
        <f>$C27</f>
        <v>2.2736964</v>
      </c>
      <c r="Y27" s="83" t="str">
        <f t="shared" si="0"/>
        <v>нд</v>
      </c>
    </row>
    <row r="28" spans="1:28" x14ac:dyDescent="0.25">
      <c r="A28" s="78" t="s">
        <v>182</v>
      </c>
      <c r="B28" s="49" t="s">
        <v>181</v>
      </c>
      <c r="C28" s="83" t="s">
        <v>559</v>
      </c>
      <c r="D28" s="83" t="s">
        <v>559</v>
      </c>
      <c r="E28" s="83" t="s">
        <v>559</v>
      </c>
      <c r="F28" s="83" t="s">
        <v>559</v>
      </c>
      <c r="G28" s="83" t="s">
        <v>559</v>
      </c>
      <c r="H28" s="83" t="s">
        <v>559</v>
      </c>
      <c r="I28" s="83" t="s">
        <v>559</v>
      </c>
      <c r="J28" s="83" t="s">
        <v>559</v>
      </c>
      <c r="K28" s="83" t="s">
        <v>559</v>
      </c>
      <c r="L28" s="83" t="s">
        <v>559</v>
      </c>
      <c r="M28" s="83" t="s">
        <v>559</v>
      </c>
      <c r="N28" s="83" t="s">
        <v>559</v>
      </c>
      <c r="O28" s="83" t="s">
        <v>559</v>
      </c>
      <c r="P28" s="83" t="s">
        <v>559</v>
      </c>
      <c r="Q28" s="83" t="s">
        <v>559</v>
      </c>
      <c r="R28" s="83" t="s">
        <v>559</v>
      </c>
      <c r="S28" s="83" t="s">
        <v>559</v>
      </c>
      <c r="T28" s="83" t="s">
        <v>559</v>
      </c>
      <c r="U28" s="83" t="s">
        <v>559</v>
      </c>
      <c r="V28" s="83" t="s">
        <v>559</v>
      </c>
      <c r="W28" s="83" t="s">
        <v>559</v>
      </c>
      <c r="X28" s="83" t="s">
        <v>559</v>
      </c>
      <c r="Y28" s="83" t="s">
        <v>559</v>
      </c>
    </row>
    <row r="29" spans="1:28" x14ac:dyDescent="0.25">
      <c r="A29" s="78" t="s">
        <v>180</v>
      </c>
      <c r="B29" s="82" t="s">
        <v>179</v>
      </c>
      <c r="C29" s="83" t="s">
        <v>559</v>
      </c>
      <c r="D29" s="83" t="s">
        <v>559</v>
      </c>
      <c r="E29" s="83" t="s">
        <v>559</v>
      </c>
      <c r="F29" s="83" t="s">
        <v>559</v>
      </c>
      <c r="G29" s="83" t="s">
        <v>559</v>
      </c>
      <c r="H29" s="83" t="s">
        <v>559</v>
      </c>
      <c r="I29" s="83" t="s">
        <v>559</v>
      </c>
      <c r="J29" s="83" t="s">
        <v>559</v>
      </c>
      <c r="K29" s="83" t="s">
        <v>559</v>
      </c>
      <c r="L29" s="83" t="s">
        <v>559</v>
      </c>
      <c r="M29" s="83" t="s">
        <v>559</v>
      </c>
      <c r="N29" s="83" t="s">
        <v>559</v>
      </c>
      <c r="O29" s="83" t="s">
        <v>559</v>
      </c>
      <c r="P29" s="83" t="s">
        <v>559</v>
      </c>
      <c r="Q29" s="83" t="s">
        <v>559</v>
      </c>
      <c r="R29" s="83" t="s">
        <v>559</v>
      </c>
      <c r="S29" s="83" t="s">
        <v>559</v>
      </c>
      <c r="T29" s="83" t="s">
        <v>559</v>
      </c>
      <c r="U29" s="83" t="s">
        <v>559</v>
      </c>
      <c r="V29" s="83" t="s">
        <v>559</v>
      </c>
      <c r="W29" s="83" t="s">
        <v>559</v>
      </c>
      <c r="X29" s="83" t="s">
        <v>559</v>
      </c>
      <c r="Y29" s="83" t="s">
        <v>559</v>
      </c>
    </row>
    <row r="30" spans="1:28" ht="47.25" x14ac:dyDescent="0.25">
      <c r="A30" s="81" t="s">
        <v>62</v>
      </c>
      <c r="B30" s="80" t="s">
        <v>178</v>
      </c>
      <c r="C30" s="83">
        <f>C31+C32+C34</f>
        <v>1.8947470988071538</v>
      </c>
      <c r="D30" s="83" t="str">
        <f t="shared" ref="D30" si="1">D27</f>
        <v>нд</v>
      </c>
      <c r="E30" s="83" t="s">
        <v>559</v>
      </c>
      <c r="F30" s="83">
        <f>$C30</f>
        <v>1.8947470988071538</v>
      </c>
      <c r="G30" s="83" t="s">
        <v>559</v>
      </c>
      <c r="H30" s="83" t="s">
        <v>559</v>
      </c>
      <c r="I30" s="83" t="s">
        <v>559</v>
      </c>
      <c r="J30" s="83" t="s">
        <v>559</v>
      </c>
      <c r="K30" s="83" t="s">
        <v>559</v>
      </c>
      <c r="L30" s="83" t="s">
        <v>559</v>
      </c>
      <c r="M30" s="83" t="s">
        <v>559</v>
      </c>
      <c r="N30" s="83" t="s">
        <v>559</v>
      </c>
      <c r="O30" s="83" t="s">
        <v>559</v>
      </c>
      <c r="P30" s="83" t="s">
        <v>559</v>
      </c>
      <c r="Q30" s="83" t="s">
        <v>559</v>
      </c>
      <c r="R30" s="83" t="s">
        <v>559</v>
      </c>
      <c r="S30" s="83" t="s">
        <v>559</v>
      </c>
      <c r="T30" s="83">
        <f>$C30</f>
        <v>1.8947470988071538</v>
      </c>
      <c r="U30" s="83" t="s">
        <v>573</v>
      </c>
      <c r="V30" s="83" t="s">
        <v>559</v>
      </c>
      <c r="W30" s="83" t="s">
        <v>559</v>
      </c>
      <c r="X30" s="83">
        <f>$C30</f>
        <v>1.8947470988071538</v>
      </c>
      <c r="Y30" s="83" t="s">
        <v>559</v>
      </c>
    </row>
    <row r="31" spans="1:28" x14ac:dyDescent="0.25">
      <c r="A31" s="81" t="s">
        <v>177</v>
      </c>
      <c r="B31" s="49" t="s">
        <v>176</v>
      </c>
      <c r="C31" s="83">
        <v>0.12624430875654127</v>
      </c>
      <c r="D31" s="83" t="str">
        <f t="shared" ref="D31" si="2">D28</f>
        <v>нд</v>
      </c>
      <c r="E31" s="83" t="s">
        <v>559</v>
      </c>
      <c r="F31" s="83">
        <f>$C31</f>
        <v>0.12624430875654127</v>
      </c>
      <c r="G31" s="83" t="s">
        <v>559</v>
      </c>
      <c r="H31" s="83" t="s">
        <v>559</v>
      </c>
      <c r="I31" s="83" t="s">
        <v>559</v>
      </c>
      <c r="J31" s="83" t="s">
        <v>559</v>
      </c>
      <c r="K31" s="83" t="s">
        <v>559</v>
      </c>
      <c r="L31" s="83" t="s">
        <v>559</v>
      </c>
      <c r="M31" s="83" t="s">
        <v>559</v>
      </c>
      <c r="N31" s="83" t="s">
        <v>559</v>
      </c>
      <c r="O31" s="83" t="s">
        <v>559</v>
      </c>
      <c r="P31" s="83" t="s">
        <v>559</v>
      </c>
      <c r="Q31" s="83" t="s">
        <v>559</v>
      </c>
      <c r="R31" s="83" t="s">
        <v>559</v>
      </c>
      <c r="S31" s="83" t="s">
        <v>559</v>
      </c>
      <c r="T31" s="83">
        <f>$C31</f>
        <v>0.12624430875654127</v>
      </c>
      <c r="U31" s="83" t="s">
        <v>573</v>
      </c>
      <c r="V31" s="83" t="s">
        <v>559</v>
      </c>
      <c r="W31" s="83" t="s">
        <v>559</v>
      </c>
      <c r="X31" s="83">
        <f>$C31</f>
        <v>0.12624430875654127</v>
      </c>
      <c r="Y31" s="83" t="s">
        <v>559</v>
      </c>
    </row>
    <row r="32" spans="1:28" ht="31.5" x14ac:dyDescent="0.25">
      <c r="A32" s="81" t="s">
        <v>175</v>
      </c>
      <c r="B32" s="49" t="s">
        <v>174</v>
      </c>
      <c r="C32" s="83">
        <v>1.5565947227477428</v>
      </c>
      <c r="D32" s="83" t="str">
        <f t="shared" ref="D32" si="3">D29</f>
        <v>нд</v>
      </c>
      <c r="E32" s="83" t="s">
        <v>559</v>
      </c>
      <c r="F32" s="83">
        <f>$C32</f>
        <v>1.5565947227477428</v>
      </c>
      <c r="G32" s="83" t="s">
        <v>559</v>
      </c>
      <c r="H32" s="83" t="s">
        <v>559</v>
      </c>
      <c r="I32" s="83" t="s">
        <v>559</v>
      </c>
      <c r="J32" s="83" t="s">
        <v>559</v>
      </c>
      <c r="K32" s="83" t="s">
        <v>559</v>
      </c>
      <c r="L32" s="83" t="s">
        <v>559</v>
      </c>
      <c r="M32" s="83" t="s">
        <v>559</v>
      </c>
      <c r="N32" s="83" t="s">
        <v>559</v>
      </c>
      <c r="O32" s="83" t="s">
        <v>559</v>
      </c>
      <c r="P32" s="83" t="s">
        <v>559</v>
      </c>
      <c r="Q32" s="83" t="s">
        <v>559</v>
      </c>
      <c r="R32" s="83" t="s">
        <v>559</v>
      </c>
      <c r="S32" s="83" t="s">
        <v>559</v>
      </c>
      <c r="T32" s="83">
        <f>$C32</f>
        <v>1.5565947227477428</v>
      </c>
      <c r="U32" s="83" t="s">
        <v>573</v>
      </c>
      <c r="V32" s="83" t="s">
        <v>559</v>
      </c>
      <c r="W32" s="83" t="s">
        <v>559</v>
      </c>
      <c r="X32" s="83">
        <f>$C32</f>
        <v>1.5565947227477428</v>
      </c>
      <c r="Y32" s="83" t="s">
        <v>559</v>
      </c>
    </row>
    <row r="33" spans="1:25" x14ac:dyDescent="0.25">
      <c r="A33" s="81" t="s">
        <v>173</v>
      </c>
      <c r="B33" s="49" t="s">
        <v>172</v>
      </c>
      <c r="C33" s="83" t="s">
        <v>559</v>
      </c>
      <c r="D33" s="83" t="str">
        <f t="shared" ref="D33" si="4">D30</f>
        <v>нд</v>
      </c>
      <c r="E33" s="83" t="s">
        <v>559</v>
      </c>
      <c r="F33" s="83" t="s">
        <v>559</v>
      </c>
      <c r="G33" s="83" t="s">
        <v>559</v>
      </c>
      <c r="H33" s="83" t="s">
        <v>559</v>
      </c>
      <c r="I33" s="83" t="s">
        <v>559</v>
      </c>
      <c r="J33" s="83" t="s">
        <v>559</v>
      </c>
      <c r="K33" s="83" t="s">
        <v>559</v>
      </c>
      <c r="L33" s="83" t="s">
        <v>559</v>
      </c>
      <c r="M33" s="83" t="s">
        <v>559</v>
      </c>
      <c r="N33" s="83" t="s">
        <v>559</v>
      </c>
      <c r="O33" s="83" t="s">
        <v>559</v>
      </c>
      <c r="P33" s="83" t="s">
        <v>559</v>
      </c>
      <c r="Q33" s="83" t="s">
        <v>559</v>
      </c>
      <c r="R33" s="83" t="s">
        <v>559</v>
      </c>
      <c r="S33" s="83" t="s">
        <v>559</v>
      </c>
      <c r="T33" s="83" t="s">
        <v>559</v>
      </c>
      <c r="U33" s="83" t="s">
        <v>559</v>
      </c>
      <c r="V33" s="83" t="s">
        <v>559</v>
      </c>
      <c r="W33" s="83" t="s">
        <v>559</v>
      </c>
      <c r="X33" s="83" t="s">
        <v>559</v>
      </c>
      <c r="Y33" s="83" t="s">
        <v>559</v>
      </c>
    </row>
    <row r="34" spans="1:25" x14ac:dyDescent="0.25">
      <c r="A34" s="81" t="s">
        <v>171</v>
      </c>
      <c r="B34" s="49" t="s">
        <v>170</v>
      </c>
      <c r="C34" s="83">
        <v>0.21190806730286979</v>
      </c>
      <c r="D34" s="83" t="str">
        <f t="shared" ref="D34" si="5">D31</f>
        <v>нд</v>
      </c>
      <c r="E34" s="83" t="s">
        <v>559</v>
      </c>
      <c r="F34" s="83">
        <f>$C34</f>
        <v>0.21190806730286979</v>
      </c>
      <c r="G34" s="83" t="s">
        <v>559</v>
      </c>
      <c r="H34" s="83" t="s">
        <v>559</v>
      </c>
      <c r="I34" s="83" t="s">
        <v>559</v>
      </c>
      <c r="J34" s="83" t="s">
        <v>559</v>
      </c>
      <c r="K34" s="83" t="s">
        <v>559</v>
      </c>
      <c r="L34" s="83" t="s">
        <v>559</v>
      </c>
      <c r="M34" s="83" t="s">
        <v>559</v>
      </c>
      <c r="N34" s="83" t="s">
        <v>559</v>
      </c>
      <c r="O34" s="83" t="s">
        <v>559</v>
      </c>
      <c r="P34" s="83" t="s">
        <v>559</v>
      </c>
      <c r="Q34" s="83" t="s">
        <v>559</v>
      </c>
      <c r="R34" s="83" t="s">
        <v>559</v>
      </c>
      <c r="S34" s="83" t="s">
        <v>559</v>
      </c>
      <c r="T34" s="83">
        <f>$C34</f>
        <v>0.21190806730286979</v>
      </c>
      <c r="U34" s="83" t="s">
        <v>573</v>
      </c>
      <c r="V34" s="83" t="s">
        <v>559</v>
      </c>
      <c r="W34" s="83" t="s">
        <v>559</v>
      </c>
      <c r="X34" s="83">
        <f>$C34</f>
        <v>0.21190806730286979</v>
      </c>
      <c r="Y34" s="83" t="s">
        <v>559</v>
      </c>
    </row>
    <row r="35" spans="1:25" ht="31.5" x14ac:dyDescent="0.25">
      <c r="A35" s="81" t="s">
        <v>61</v>
      </c>
      <c r="B35" s="80" t="s">
        <v>169</v>
      </c>
      <c r="C35" s="83"/>
      <c r="D35" s="255"/>
      <c r="E35" s="83"/>
      <c r="F35" s="83"/>
      <c r="G35" s="83"/>
      <c r="H35" s="83"/>
      <c r="I35" s="83"/>
      <c r="J35" s="83"/>
      <c r="K35" s="83"/>
      <c r="L35" s="83"/>
      <c r="M35" s="83"/>
      <c r="N35" s="83"/>
      <c r="O35" s="83"/>
      <c r="P35" s="83"/>
      <c r="Q35" s="83"/>
      <c r="R35" s="83"/>
      <c r="S35" s="83"/>
      <c r="T35" s="83"/>
      <c r="U35" s="83"/>
      <c r="V35" s="83"/>
      <c r="W35" s="83"/>
      <c r="X35" s="83"/>
      <c r="Y35" s="83"/>
    </row>
    <row r="36" spans="1:25" ht="31.5" x14ac:dyDescent="0.25">
      <c r="A36" s="78" t="s">
        <v>168</v>
      </c>
      <c r="B36" s="77" t="s">
        <v>167</v>
      </c>
      <c r="C36" s="255" t="s">
        <v>559</v>
      </c>
      <c r="D36" s="255" t="s">
        <v>559</v>
      </c>
      <c r="E36" s="83" t="s">
        <v>559</v>
      </c>
      <c r="F36" s="83" t="s">
        <v>559</v>
      </c>
      <c r="G36" s="83" t="s">
        <v>559</v>
      </c>
      <c r="H36" s="83" t="s">
        <v>559</v>
      </c>
      <c r="I36" s="83" t="s">
        <v>559</v>
      </c>
      <c r="J36" s="83" t="s">
        <v>559</v>
      </c>
      <c r="K36" s="83" t="s">
        <v>559</v>
      </c>
      <c r="L36" s="83" t="s">
        <v>559</v>
      </c>
      <c r="M36" s="83" t="s">
        <v>559</v>
      </c>
      <c r="N36" s="83" t="s">
        <v>559</v>
      </c>
      <c r="O36" s="83" t="s">
        <v>559</v>
      </c>
      <c r="P36" s="83" t="s">
        <v>559</v>
      </c>
      <c r="Q36" s="83" t="s">
        <v>559</v>
      </c>
      <c r="R36" s="83" t="s">
        <v>559</v>
      </c>
      <c r="S36" s="83" t="s">
        <v>559</v>
      </c>
      <c r="T36" s="83" t="s">
        <v>559</v>
      </c>
      <c r="U36" s="83" t="s">
        <v>559</v>
      </c>
      <c r="V36" s="83" t="s">
        <v>559</v>
      </c>
      <c r="W36" s="83" t="s">
        <v>559</v>
      </c>
      <c r="X36" s="83" t="s">
        <v>559</v>
      </c>
      <c r="Y36" s="83" t="s">
        <v>559</v>
      </c>
    </row>
    <row r="37" spans="1:25" x14ac:dyDescent="0.25">
      <c r="A37" s="78" t="s">
        <v>166</v>
      </c>
      <c r="B37" s="77" t="s">
        <v>156</v>
      </c>
      <c r="C37" s="255" t="s">
        <v>559</v>
      </c>
      <c r="D37" s="255" t="s">
        <v>559</v>
      </c>
      <c r="E37" s="83" t="s">
        <v>559</v>
      </c>
      <c r="F37" s="83" t="s">
        <v>559</v>
      </c>
      <c r="G37" s="83" t="s">
        <v>559</v>
      </c>
      <c r="H37" s="83" t="s">
        <v>559</v>
      </c>
      <c r="I37" s="83" t="s">
        <v>559</v>
      </c>
      <c r="J37" s="83" t="s">
        <v>559</v>
      </c>
      <c r="K37" s="83" t="s">
        <v>559</v>
      </c>
      <c r="L37" s="83" t="s">
        <v>559</v>
      </c>
      <c r="M37" s="83" t="s">
        <v>559</v>
      </c>
      <c r="N37" s="83" t="s">
        <v>559</v>
      </c>
      <c r="O37" s="83" t="s">
        <v>559</v>
      </c>
      <c r="P37" s="83" t="s">
        <v>559</v>
      </c>
      <c r="Q37" s="83" t="s">
        <v>559</v>
      </c>
      <c r="R37" s="83" t="s">
        <v>559</v>
      </c>
      <c r="S37" s="83" t="s">
        <v>559</v>
      </c>
      <c r="T37" s="83" t="s">
        <v>559</v>
      </c>
      <c r="U37" s="83" t="s">
        <v>559</v>
      </c>
      <c r="V37" s="83" t="s">
        <v>559</v>
      </c>
      <c r="W37" s="83" t="s">
        <v>559</v>
      </c>
      <c r="X37" s="83" t="s">
        <v>559</v>
      </c>
      <c r="Y37" s="83" t="s">
        <v>559</v>
      </c>
    </row>
    <row r="38" spans="1:25" x14ac:dyDescent="0.25">
      <c r="A38" s="78" t="s">
        <v>165</v>
      </c>
      <c r="B38" s="77" t="s">
        <v>154</v>
      </c>
      <c r="C38" s="255" t="s">
        <v>559</v>
      </c>
      <c r="D38" s="255" t="s">
        <v>559</v>
      </c>
      <c r="E38" s="83" t="s">
        <v>559</v>
      </c>
      <c r="F38" s="83" t="s">
        <v>559</v>
      </c>
      <c r="G38" s="83" t="s">
        <v>559</v>
      </c>
      <c r="H38" s="83" t="s">
        <v>559</v>
      </c>
      <c r="I38" s="83" t="s">
        <v>559</v>
      </c>
      <c r="J38" s="83" t="s">
        <v>559</v>
      </c>
      <c r="K38" s="83" t="s">
        <v>559</v>
      </c>
      <c r="L38" s="83" t="s">
        <v>559</v>
      </c>
      <c r="M38" s="83" t="s">
        <v>559</v>
      </c>
      <c r="N38" s="83" t="s">
        <v>559</v>
      </c>
      <c r="O38" s="83" t="s">
        <v>559</v>
      </c>
      <c r="P38" s="83" t="s">
        <v>559</v>
      </c>
      <c r="Q38" s="83" t="s">
        <v>559</v>
      </c>
      <c r="R38" s="83" t="s">
        <v>559</v>
      </c>
      <c r="S38" s="83" t="s">
        <v>559</v>
      </c>
      <c r="T38" s="83" t="s">
        <v>559</v>
      </c>
      <c r="U38" s="83" t="s">
        <v>559</v>
      </c>
      <c r="V38" s="83" t="s">
        <v>559</v>
      </c>
      <c r="W38" s="83" t="s">
        <v>559</v>
      </c>
      <c r="X38" s="83" t="s">
        <v>559</v>
      </c>
      <c r="Y38" s="83" t="s">
        <v>559</v>
      </c>
    </row>
    <row r="39" spans="1:25" ht="31.5" x14ac:dyDescent="0.25">
      <c r="A39" s="78" t="s">
        <v>164</v>
      </c>
      <c r="B39" s="49" t="s">
        <v>152</v>
      </c>
      <c r="C39" s="255" t="s">
        <v>559</v>
      </c>
      <c r="D39" s="255" t="s">
        <v>559</v>
      </c>
      <c r="E39" s="83" t="s">
        <v>559</v>
      </c>
      <c r="F39" s="83" t="s">
        <v>559</v>
      </c>
      <c r="G39" s="83" t="s">
        <v>559</v>
      </c>
      <c r="H39" s="83" t="s">
        <v>559</v>
      </c>
      <c r="I39" s="83" t="s">
        <v>559</v>
      </c>
      <c r="J39" s="83" t="s">
        <v>559</v>
      </c>
      <c r="K39" s="83" t="s">
        <v>559</v>
      </c>
      <c r="L39" s="83" t="s">
        <v>559</v>
      </c>
      <c r="M39" s="83" t="s">
        <v>559</v>
      </c>
      <c r="N39" s="83" t="s">
        <v>559</v>
      </c>
      <c r="O39" s="83" t="s">
        <v>559</v>
      </c>
      <c r="P39" s="83" t="s">
        <v>559</v>
      </c>
      <c r="Q39" s="83" t="s">
        <v>559</v>
      </c>
      <c r="R39" s="83" t="s">
        <v>559</v>
      </c>
      <c r="S39" s="83" t="s">
        <v>559</v>
      </c>
      <c r="T39" s="83" t="s">
        <v>559</v>
      </c>
      <c r="U39" s="83" t="s">
        <v>559</v>
      </c>
      <c r="V39" s="83" t="s">
        <v>559</v>
      </c>
      <c r="W39" s="83" t="s">
        <v>559</v>
      </c>
      <c r="X39" s="83" t="s">
        <v>559</v>
      </c>
      <c r="Y39" s="83" t="s">
        <v>559</v>
      </c>
    </row>
    <row r="40" spans="1:25" ht="31.5" x14ac:dyDescent="0.25">
      <c r="A40" s="78" t="s">
        <v>163</v>
      </c>
      <c r="B40" s="49" t="s">
        <v>150</v>
      </c>
      <c r="C40" s="255" t="s">
        <v>559</v>
      </c>
      <c r="D40" s="255" t="s">
        <v>559</v>
      </c>
      <c r="E40" s="83" t="s">
        <v>559</v>
      </c>
      <c r="F40" s="83" t="s">
        <v>559</v>
      </c>
      <c r="G40" s="83" t="s">
        <v>559</v>
      </c>
      <c r="H40" s="83" t="s">
        <v>559</v>
      </c>
      <c r="I40" s="83" t="s">
        <v>559</v>
      </c>
      <c r="J40" s="83" t="s">
        <v>559</v>
      </c>
      <c r="K40" s="83" t="s">
        <v>559</v>
      </c>
      <c r="L40" s="83" t="s">
        <v>559</v>
      </c>
      <c r="M40" s="83" t="s">
        <v>559</v>
      </c>
      <c r="N40" s="83" t="s">
        <v>559</v>
      </c>
      <c r="O40" s="83" t="s">
        <v>559</v>
      </c>
      <c r="P40" s="83" t="s">
        <v>559</v>
      </c>
      <c r="Q40" s="83" t="s">
        <v>559</v>
      </c>
      <c r="R40" s="83" t="s">
        <v>559</v>
      </c>
      <c r="S40" s="83" t="s">
        <v>559</v>
      </c>
      <c r="T40" s="83" t="s">
        <v>559</v>
      </c>
      <c r="U40" s="83" t="s">
        <v>559</v>
      </c>
      <c r="V40" s="83" t="s">
        <v>559</v>
      </c>
      <c r="W40" s="83" t="s">
        <v>559</v>
      </c>
      <c r="X40" s="83" t="s">
        <v>559</v>
      </c>
      <c r="Y40" s="83" t="s">
        <v>559</v>
      </c>
    </row>
    <row r="41" spans="1:25" x14ac:dyDescent="0.25">
      <c r="A41" s="78" t="s">
        <v>162</v>
      </c>
      <c r="B41" s="49" t="s">
        <v>148</v>
      </c>
      <c r="C41" s="83">
        <f>'3.2 паспорт Техсостояние ЛЭП'!Q25</f>
        <v>0.16</v>
      </c>
      <c r="D41" s="255" t="s">
        <v>559</v>
      </c>
      <c r="E41" s="83" t="s">
        <v>559</v>
      </c>
      <c r="F41" s="83">
        <f>$C41</f>
        <v>0.16</v>
      </c>
      <c r="G41" s="83" t="s">
        <v>559</v>
      </c>
      <c r="H41" s="83" t="s">
        <v>559</v>
      </c>
      <c r="I41" s="83" t="s">
        <v>559</v>
      </c>
      <c r="J41" s="83" t="s">
        <v>559</v>
      </c>
      <c r="K41" s="83" t="s">
        <v>559</v>
      </c>
      <c r="L41" s="83" t="s">
        <v>559</v>
      </c>
      <c r="M41" s="83" t="s">
        <v>559</v>
      </c>
      <c r="N41" s="83" t="s">
        <v>559</v>
      </c>
      <c r="O41" s="83" t="s">
        <v>559</v>
      </c>
      <c r="P41" s="83" t="s">
        <v>559</v>
      </c>
      <c r="Q41" s="83" t="s">
        <v>559</v>
      </c>
      <c r="R41" s="83" t="s">
        <v>559</v>
      </c>
      <c r="S41" s="83" t="s">
        <v>559</v>
      </c>
      <c r="T41" s="83">
        <f>$C41</f>
        <v>0.16</v>
      </c>
      <c r="U41" s="83" t="s">
        <v>573</v>
      </c>
      <c r="V41" s="83" t="s">
        <v>559</v>
      </c>
      <c r="W41" s="83" t="s">
        <v>559</v>
      </c>
      <c r="X41" s="83">
        <f>$C41</f>
        <v>0.16</v>
      </c>
      <c r="Y41" s="83" t="s">
        <v>559</v>
      </c>
    </row>
    <row r="42" spans="1:25" ht="18.75" x14ac:dyDescent="0.25">
      <c r="A42" s="78" t="s">
        <v>161</v>
      </c>
      <c r="B42" s="77" t="s">
        <v>146</v>
      </c>
      <c r="C42" s="255" t="s">
        <v>559</v>
      </c>
      <c r="D42" s="255" t="s">
        <v>559</v>
      </c>
      <c r="E42" s="83" t="s">
        <v>559</v>
      </c>
      <c r="F42" s="83" t="s">
        <v>559</v>
      </c>
      <c r="G42" s="83" t="s">
        <v>559</v>
      </c>
      <c r="H42" s="83" t="s">
        <v>559</v>
      </c>
      <c r="I42" s="83" t="s">
        <v>559</v>
      </c>
      <c r="J42" s="83" t="s">
        <v>559</v>
      </c>
      <c r="K42" s="83" t="s">
        <v>559</v>
      </c>
      <c r="L42" s="83" t="s">
        <v>559</v>
      </c>
      <c r="M42" s="83" t="s">
        <v>559</v>
      </c>
      <c r="N42" s="83" t="s">
        <v>559</v>
      </c>
      <c r="O42" s="83" t="s">
        <v>559</v>
      </c>
      <c r="P42" s="83" t="s">
        <v>559</v>
      </c>
      <c r="Q42" s="83" t="s">
        <v>559</v>
      </c>
      <c r="R42" s="83" t="s">
        <v>559</v>
      </c>
      <c r="S42" s="83" t="s">
        <v>559</v>
      </c>
      <c r="T42" s="83" t="s">
        <v>559</v>
      </c>
      <c r="U42" s="83" t="s">
        <v>559</v>
      </c>
      <c r="V42" s="83" t="s">
        <v>559</v>
      </c>
      <c r="W42" s="83" t="s">
        <v>559</v>
      </c>
      <c r="X42" s="83" t="s">
        <v>559</v>
      </c>
      <c r="Y42" s="83" t="s">
        <v>559</v>
      </c>
    </row>
    <row r="43" spans="1:25" x14ac:dyDescent="0.25">
      <c r="A43" s="81" t="s">
        <v>60</v>
      </c>
      <c r="B43" s="80" t="s">
        <v>160</v>
      </c>
      <c r="C43" s="83"/>
      <c r="D43" s="83"/>
      <c r="E43" s="83"/>
      <c r="F43" s="83"/>
      <c r="G43" s="83"/>
      <c r="H43" s="83"/>
      <c r="I43" s="83"/>
      <c r="J43" s="83"/>
      <c r="K43" s="83"/>
      <c r="L43" s="83"/>
      <c r="M43" s="83"/>
      <c r="N43" s="83"/>
      <c r="O43" s="83"/>
      <c r="P43" s="83"/>
      <c r="Q43" s="83"/>
      <c r="R43" s="83"/>
      <c r="S43" s="83"/>
      <c r="T43" s="83"/>
      <c r="U43" s="83"/>
      <c r="V43" s="83"/>
      <c r="W43" s="83"/>
      <c r="X43" s="83"/>
      <c r="Y43" s="83"/>
    </row>
    <row r="44" spans="1:25" x14ac:dyDescent="0.25">
      <c r="A44" s="78" t="s">
        <v>159</v>
      </c>
      <c r="B44" s="49" t="s">
        <v>158</v>
      </c>
      <c r="C44" s="83" t="str">
        <f t="shared" ref="C44:C50" si="6">C36</f>
        <v>нд</v>
      </c>
      <c r="D44" s="83" t="str">
        <f t="shared" ref="D44:Y44" si="7">D36</f>
        <v>нд</v>
      </c>
      <c r="E44" s="83" t="str">
        <f t="shared" si="7"/>
        <v>нд</v>
      </c>
      <c r="F44" s="83" t="str">
        <f t="shared" ref="F44" si="8">F36</f>
        <v>нд</v>
      </c>
      <c r="G44" s="83" t="str">
        <f t="shared" si="7"/>
        <v>нд</v>
      </c>
      <c r="H44" s="83" t="str">
        <f t="shared" si="7"/>
        <v>нд</v>
      </c>
      <c r="I44" s="83" t="str">
        <f t="shared" si="7"/>
        <v>нд</v>
      </c>
      <c r="J44" s="83" t="str">
        <f t="shared" si="7"/>
        <v>нд</v>
      </c>
      <c r="K44" s="83" t="str">
        <f t="shared" si="7"/>
        <v>нд</v>
      </c>
      <c r="L44" s="83" t="str">
        <f t="shared" si="7"/>
        <v>нд</v>
      </c>
      <c r="M44" s="83" t="str">
        <f t="shared" si="7"/>
        <v>нд</v>
      </c>
      <c r="N44" s="83" t="str">
        <f t="shared" si="7"/>
        <v>нд</v>
      </c>
      <c r="O44" s="83" t="str">
        <f t="shared" si="7"/>
        <v>нд</v>
      </c>
      <c r="P44" s="83" t="str">
        <f t="shared" ref="P44:Q44" si="9">P36</f>
        <v>нд</v>
      </c>
      <c r="Q44" s="83" t="str">
        <f t="shared" si="9"/>
        <v>нд</v>
      </c>
      <c r="R44" s="83" t="str">
        <f t="shared" si="7"/>
        <v>нд</v>
      </c>
      <c r="S44" s="83" t="str">
        <f t="shared" si="7"/>
        <v>нд</v>
      </c>
      <c r="T44" s="83" t="str">
        <f t="shared" si="7"/>
        <v>нд</v>
      </c>
      <c r="U44" s="83" t="str">
        <f t="shared" si="7"/>
        <v>нд</v>
      </c>
      <c r="V44" s="83" t="str">
        <f t="shared" si="7"/>
        <v>нд</v>
      </c>
      <c r="W44" s="83" t="str">
        <f t="shared" si="7"/>
        <v>нд</v>
      </c>
      <c r="X44" s="83" t="str">
        <f t="shared" si="7"/>
        <v>нд</v>
      </c>
      <c r="Y44" s="83" t="str">
        <f t="shared" si="7"/>
        <v>нд</v>
      </c>
    </row>
    <row r="45" spans="1:25" x14ac:dyDescent="0.25">
      <c r="A45" s="78" t="s">
        <v>157</v>
      </c>
      <c r="B45" s="49" t="s">
        <v>156</v>
      </c>
      <c r="C45" s="83" t="str">
        <f t="shared" si="6"/>
        <v>нд</v>
      </c>
      <c r="D45" s="83" t="str">
        <f t="shared" ref="D45:Y45" si="10">D37</f>
        <v>нд</v>
      </c>
      <c r="E45" s="83" t="str">
        <f t="shared" si="10"/>
        <v>нд</v>
      </c>
      <c r="F45" s="83" t="str">
        <f t="shared" ref="F45" si="11">F37</f>
        <v>нд</v>
      </c>
      <c r="G45" s="83" t="str">
        <f t="shared" si="10"/>
        <v>нд</v>
      </c>
      <c r="H45" s="83" t="str">
        <f t="shared" si="10"/>
        <v>нд</v>
      </c>
      <c r="I45" s="83" t="str">
        <f t="shared" si="10"/>
        <v>нд</v>
      </c>
      <c r="J45" s="83" t="str">
        <f t="shared" si="10"/>
        <v>нд</v>
      </c>
      <c r="K45" s="83" t="str">
        <f t="shared" si="10"/>
        <v>нд</v>
      </c>
      <c r="L45" s="83" t="str">
        <f t="shared" si="10"/>
        <v>нд</v>
      </c>
      <c r="M45" s="83" t="str">
        <f t="shared" si="10"/>
        <v>нд</v>
      </c>
      <c r="N45" s="83" t="str">
        <f t="shared" si="10"/>
        <v>нд</v>
      </c>
      <c r="O45" s="83" t="str">
        <f t="shared" si="10"/>
        <v>нд</v>
      </c>
      <c r="P45" s="83" t="str">
        <f t="shared" ref="P45:Q45" si="12">P37</f>
        <v>нд</v>
      </c>
      <c r="Q45" s="83" t="str">
        <f t="shared" si="12"/>
        <v>нд</v>
      </c>
      <c r="R45" s="83" t="str">
        <f t="shared" si="10"/>
        <v>нд</v>
      </c>
      <c r="S45" s="83" t="str">
        <f t="shared" si="10"/>
        <v>нд</v>
      </c>
      <c r="T45" s="83" t="str">
        <f t="shared" si="10"/>
        <v>нд</v>
      </c>
      <c r="U45" s="83" t="str">
        <f t="shared" si="10"/>
        <v>нд</v>
      </c>
      <c r="V45" s="83" t="str">
        <f t="shared" si="10"/>
        <v>нд</v>
      </c>
      <c r="W45" s="83" t="str">
        <f t="shared" si="10"/>
        <v>нд</v>
      </c>
      <c r="X45" s="83" t="str">
        <f t="shared" si="10"/>
        <v>нд</v>
      </c>
      <c r="Y45" s="83" t="str">
        <f t="shared" si="10"/>
        <v>нд</v>
      </c>
    </row>
    <row r="46" spans="1:25" x14ac:dyDescent="0.25">
      <c r="A46" s="78" t="s">
        <v>155</v>
      </c>
      <c r="B46" s="49" t="s">
        <v>154</v>
      </c>
      <c r="C46" s="83" t="str">
        <f t="shared" si="6"/>
        <v>нд</v>
      </c>
      <c r="D46" s="83" t="str">
        <f t="shared" ref="D46:Y46" si="13">D38</f>
        <v>нд</v>
      </c>
      <c r="E46" s="83" t="str">
        <f t="shared" si="13"/>
        <v>нд</v>
      </c>
      <c r="F46" s="83" t="str">
        <f t="shared" ref="F46" si="14">F38</f>
        <v>нд</v>
      </c>
      <c r="G46" s="83" t="str">
        <f t="shared" si="13"/>
        <v>нд</v>
      </c>
      <c r="H46" s="83" t="str">
        <f t="shared" si="13"/>
        <v>нд</v>
      </c>
      <c r="I46" s="83" t="str">
        <f t="shared" si="13"/>
        <v>нд</v>
      </c>
      <c r="J46" s="83" t="str">
        <f t="shared" si="13"/>
        <v>нд</v>
      </c>
      <c r="K46" s="83" t="str">
        <f t="shared" si="13"/>
        <v>нд</v>
      </c>
      <c r="L46" s="83" t="str">
        <f t="shared" si="13"/>
        <v>нд</v>
      </c>
      <c r="M46" s="83" t="str">
        <f t="shared" si="13"/>
        <v>нд</v>
      </c>
      <c r="N46" s="83" t="str">
        <f t="shared" si="13"/>
        <v>нд</v>
      </c>
      <c r="O46" s="83" t="str">
        <f t="shared" si="13"/>
        <v>нд</v>
      </c>
      <c r="P46" s="83" t="str">
        <f t="shared" ref="P46:Q46" si="15">P38</f>
        <v>нд</v>
      </c>
      <c r="Q46" s="83" t="str">
        <f t="shared" si="15"/>
        <v>нд</v>
      </c>
      <c r="R46" s="83" t="str">
        <f t="shared" si="13"/>
        <v>нд</v>
      </c>
      <c r="S46" s="83" t="str">
        <f t="shared" si="13"/>
        <v>нд</v>
      </c>
      <c r="T46" s="83" t="str">
        <f t="shared" si="13"/>
        <v>нд</v>
      </c>
      <c r="U46" s="83" t="str">
        <f t="shared" si="13"/>
        <v>нд</v>
      </c>
      <c r="V46" s="83" t="str">
        <f t="shared" si="13"/>
        <v>нд</v>
      </c>
      <c r="W46" s="83" t="str">
        <f t="shared" si="13"/>
        <v>нд</v>
      </c>
      <c r="X46" s="83" t="str">
        <f t="shared" si="13"/>
        <v>нд</v>
      </c>
      <c r="Y46" s="83" t="str">
        <f t="shared" si="13"/>
        <v>нд</v>
      </c>
    </row>
    <row r="47" spans="1:25" ht="31.5" x14ac:dyDescent="0.25">
      <c r="A47" s="78" t="s">
        <v>153</v>
      </c>
      <c r="B47" s="49" t="s">
        <v>152</v>
      </c>
      <c r="C47" s="83" t="str">
        <f t="shared" si="6"/>
        <v>нд</v>
      </c>
      <c r="D47" s="83" t="str">
        <f t="shared" ref="D47:Y47" si="16">D39</f>
        <v>нд</v>
      </c>
      <c r="E47" s="83" t="str">
        <f t="shared" si="16"/>
        <v>нд</v>
      </c>
      <c r="F47" s="83" t="str">
        <f t="shared" ref="F47" si="17">F39</f>
        <v>нд</v>
      </c>
      <c r="G47" s="83" t="str">
        <f t="shared" si="16"/>
        <v>нд</v>
      </c>
      <c r="H47" s="83" t="str">
        <f t="shared" si="16"/>
        <v>нд</v>
      </c>
      <c r="I47" s="83" t="str">
        <f t="shared" si="16"/>
        <v>нд</v>
      </c>
      <c r="J47" s="83" t="str">
        <f t="shared" si="16"/>
        <v>нд</v>
      </c>
      <c r="K47" s="83" t="str">
        <f t="shared" si="16"/>
        <v>нд</v>
      </c>
      <c r="L47" s="83" t="str">
        <f t="shared" si="16"/>
        <v>нд</v>
      </c>
      <c r="M47" s="83" t="str">
        <f t="shared" si="16"/>
        <v>нд</v>
      </c>
      <c r="N47" s="83" t="str">
        <f t="shared" si="16"/>
        <v>нд</v>
      </c>
      <c r="O47" s="83" t="str">
        <f t="shared" si="16"/>
        <v>нд</v>
      </c>
      <c r="P47" s="83" t="str">
        <f t="shared" ref="P47:Q47" si="18">P39</f>
        <v>нд</v>
      </c>
      <c r="Q47" s="83" t="str">
        <f t="shared" si="18"/>
        <v>нд</v>
      </c>
      <c r="R47" s="83" t="str">
        <f t="shared" si="16"/>
        <v>нд</v>
      </c>
      <c r="S47" s="83" t="str">
        <f t="shared" si="16"/>
        <v>нд</v>
      </c>
      <c r="T47" s="83" t="str">
        <f t="shared" si="16"/>
        <v>нд</v>
      </c>
      <c r="U47" s="83" t="str">
        <f t="shared" si="16"/>
        <v>нд</v>
      </c>
      <c r="V47" s="83" t="str">
        <f t="shared" si="16"/>
        <v>нд</v>
      </c>
      <c r="W47" s="83" t="str">
        <f t="shared" si="16"/>
        <v>нд</v>
      </c>
      <c r="X47" s="83" t="str">
        <f t="shared" si="16"/>
        <v>нд</v>
      </c>
      <c r="Y47" s="83" t="str">
        <f t="shared" si="16"/>
        <v>нд</v>
      </c>
    </row>
    <row r="48" spans="1:25" ht="31.5" x14ac:dyDescent="0.25">
      <c r="A48" s="78" t="s">
        <v>151</v>
      </c>
      <c r="B48" s="49" t="s">
        <v>150</v>
      </c>
      <c r="C48" s="83" t="str">
        <f t="shared" si="6"/>
        <v>нд</v>
      </c>
      <c r="D48" s="83" t="str">
        <f t="shared" ref="D48:Y49" si="19">D40</f>
        <v>нд</v>
      </c>
      <c r="E48" s="83" t="str">
        <f t="shared" si="19"/>
        <v>нд</v>
      </c>
      <c r="F48" s="83" t="str">
        <f t="shared" ref="F48" si="20">F40</f>
        <v>нд</v>
      </c>
      <c r="G48" s="83" t="str">
        <f t="shared" si="19"/>
        <v>нд</v>
      </c>
      <c r="H48" s="83" t="str">
        <f t="shared" si="19"/>
        <v>нд</v>
      </c>
      <c r="I48" s="83" t="str">
        <f t="shared" si="19"/>
        <v>нд</v>
      </c>
      <c r="J48" s="83" t="str">
        <f t="shared" si="19"/>
        <v>нд</v>
      </c>
      <c r="K48" s="83" t="str">
        <f t="shared" si="19"/>
        <v>нд</v>
      </c>
      <c r="L48" s="83" t="str">
        <f t="shared" si="19"/>
        <v>нд</v>
      </c>
      <c r="M48" s="83" t="str">
        <f t="shared" si="19"/>
        <v>нд</v>
      </c>
      <c r="N48" s="83" t="str">
        <f t="shared" si="19"/>
        <v>нд</v>
      </c>
      <c r="O48" s="83" t="str">
        <f t="shared" si="19"/>
        <v>нд</v>
      </c>
      <c r="P48" s="83" t="str">
        <f t="shared" ref="P48:Q48" si="21">P40</f>
        <v>нд</v>
      </c>
      <c r="Q48" s="83" t="str">
        <f t="shared" si="21"/>
        <v>нд</v>
      </c>
      <c r="R48" s="83" t="str">
        <f t="shared" si="19"/>
        <v>нд</v>
      </c>
      <c r="S48" s="83" t="str">
        <f t="shared" si="19"/>
        <v>нд</v>
      </c>
      <c r="T48" s="83" t="str">
        <f t="shared" si="19"/>
        <v>нд</v>
      </c>
      <c r="U48" s="83" t="str">
        <f t="shared" si="19"/>
        <v>нд</v>
      </c>
      <c r="V48" s="83" t="str">
        <f t="shared" si="19"/>
        <v>нд</v>
      </c>
      <c r="W48" s="83" t="str">
        <f t="shared" si="19"/>
        <v>нд</v>
      </c>
      <c r="X48" s="83" t="str">
        <f t="shared" si="19"/>
        <v>нд</v>
      </c>
      <c r="Y48" s="83" t="str">
        <f t="shared" si="19"/>
        <v>нд</v>
      </c>
    </row>
    <row r="49" spans="1:25" x14ac:dyDescent="0.25">
      <c r="A49" s="78" t="s">
        <v>149</v>
      </c>
      <c r="B49" s="49" t="s">
        <v>148</v>
      </c>
      <c r="C49" s="83">
        <f t="shared" si="6"/>
        <v>0.16</v>
      </c>
      <c r="D49" s="83" t="str">
        <f t="shared" ref="D49:Y49" si="22">D41</f>
        <v>нд</v>
      </c>
      <c r="E49" s="83" t="str">
        <f t="shared" si="22"/>
        <v>нд</v>
      </c>
      <c r="F49" s="83">
        <f>$C49</f>
        <v>0.16</v>
      </c>
      <c r="G49" s="83" t="str">
        <f t="shared" si="22"/>
        <v>нд</v>
      </c>
      <c r="H49" s="83" t="str">
        <f t="shared" si="22"/>
        <v>нд</v>
      </c>
      <c r="I49" s="83" t="str">
        <f t="shared" si="22"/>
        <v>нд</v>
      </c>
      <c r="J49" s="83" t="str">
        <f t="shared" si="22"/>
        <v>нд</v>
      </c>
      <c r="K49" s="83" t="str">
        <f t="shared" si="22"/>
        <v>нд</v>
      </c>
      <c r="L49" s="83" t="s">
        <v>559</v>
      </c>
      <c r="M49" s="83" t="s">
        <v>559</v>
      </c>
      <c r="N49" s="83" t="str">
        <f t="shared" si="22"/>
        <v>нд</v>
      </c>
      <c r="O49" s="83" t="str">
        <f t="shared" si="22"/>
        <v>нд</v>
      </c>
      <c r="P49" s="83" t="s">
        <v>559</v>
      </c>
      <c r="Q49" s="83" t="str">
        <f t="shared" ref="Q49" si="23">Q41</f>
        <v>нд</v>
      </c>
      <c r="R49" s="83" t="str">
        <f t="shared" si="22"/>
        <v>нд</v>
      </c>
      <c r="S49" s="83" t="str">
        <f t="shared" si="22"/>
        <v>нд</v>
      </c>
      <c r="T49" s="83">
        <f>$C49</f>
        <v>0.16</v>
      </c>
      <c r="U49" s="83" t="str">
        <f t="shared" si="19"/>
        <v>IV</v>
      </c>
      <c r="V49" s="83" t="str">
        <f t="shared" si="22"/>
        <v>нд</v>
      </c>
      <c r="W49" s="83" t="str">
        <f t="shared" si="22"/>
        <v>нд</v>
      </c>
      <c r="X49" s="83">
        <f>$C49</f>
        <v>0.16</v>
      </c>
      <c r="Y49" s="83" t="str">
        <f t="shared" si="22"/>
        <v>нд</v>
      </c>
    </row>
    <row r="50" spans="1:25" ht="18.75" x14ac:dyDescent="0.25">
      <c r="A50" s="78" t="s">
        <v>147</v>
      </c>
      <c r="B50" s="77" t="s">
        <v>146</v>
      </c>
      <c r="C50" s="83" t="str">
        <f t="shared" si="6"/>
        <v>нд</v>
      </c>
      <c r="D50" s="83" t="str">
        <f t="shared" ref="D50:Y50" si="24">D42</f>
        <v>нд</v>
      </c>
      <c r="E50" s="83" t="str">
        <f t="shared" si="24"/>
        <v>нд</v>
      </c>
      <c r="F50" s="83" t="str">
        <f t="shared" ref="F50" si="25">F42</f>
        <v>нд</v>
      </c>
      <c r="G50" s="83" t="str">
        <f t="shared" si="24"/>
        <v>нд</v>
      </c>
      <c r="H50" s="83" t="str">
        <f t="shared" si="24"/>
        <v>нд</v>
      </c>
      <c r="I50" s="83" t="str">
        <f t="shared" si="24"/>
        <v>нд</v>
      </c>
      <c r="J50" s="83" t="str">
        <f t="shared" si="24"/>
        <v>нд</v>
      </c>
      <c r="K50" s="83" t="str">
        <f t="shared" si="24"/>
        <v>нд</v>
      </c>
      <c r="L50" s="83" t="str">
        <f t="shared" si="24"/>
        <v>нд</v>
      </c>
      <c r="M50" s="83" t="str">
        <f t="shared" si="24"/>
        <v>нд</v>
      </c>
      <c r="N50" s="83" t="str">
        <f t="shared" si="24"/>
        <v>нд</v>
      </c>
      <c r="O50" s="83" t="str">
        <f t="shared" si="24"/>
        <v>нд</v>
      </c>
      <c r="P50" s="83" t="str">
        <f t="shared" ref="P50:Q50" si="26">P42</f>
        <v>нд</v>
      </c>
      <c r="Q50" s="83" t="str">
        <f t="shared" si="26"/>
        <v>нд</v>
      </c>
      <c r="R50" s="83" t="str">
        <f t="shared" si="24"/>
        <v>нд</v>
      </c>
      <c r="S50" s="83" t="str">
        <f t="shared" si="24"/>
        <v>нд</v>
      </c>
      <c r="T50" s="83" t="str">
        <f t="shared" si="24"/>
        <v>нд</v>
      </c>
      <c r="U50" s="83" t="str">
        <f t="shared" si="24"/>
        <v>нд</v>
      </c>
      <c r="V50" s="83" t="str">
        <f t="shared" si="24"/>
        <v>нд</v>
      </c>
      <c r="W50" s="83" t="str">
        <f t="shared" si="24"/>
        <v>нд</v>
      </c>
      <c r="X50" s="83" t="str">
        <f t="shared" si="24"/>
        <v>нд</v>
      </c>
      <c r="Y50" s="83" t="str">
        <f t="shared" si="24"/>
        <v>нд</v>
      </c>
    </row>
    <row r="51" spans="1:25" ht="35.25" customHeight="1" x14ac:dyDescent="0.25">
      <c r="A51" s="81" t="s">
        <v>58</v>
      </c>
      <c r="B51" s="80" t="s">
        <v>145</v>
      </c>
      <c r="C51" s="256"/>
      <c r="D51" s="83"/>
      <c r="E51" s="83"/>
      <c r="F51" s="257"/>
      <c r="G51" s="257"/>
      <c r="H51" s="257"/>
      <c r="I51" s="257"/>
      <c r="J51" s="257"/>
      <c r="K51" s="257"/>
      <c r="L51" s="257"/>
      <c r="M51" s="257"/>
      <c r="N51" s="257"/>
      <c r="O51" s="258"/>
      <c r="P51" s="257"/>
      <c r="Q51" s="257"/>
      <c r="R51" s="258"/>
      <c r="S51" s="258"/>
      <c r="T51" s="257"/>
      <c r="U51" s="257"/>
      <c r="V51" s="258"/>
      <c r="W51" s="258"/>
      <c r="X51" s="257"/>
      <c r="Y51" s="308"/>
    </row>
    <row r="52" spans="1:25" x14ac:dyDescent="0.25">
      <c r="A52" s="78" t="s">
        <v>144</v>
      </c>
      <c r="B52" s="49" t="s">
        <v>143</v>
      </c>
      <c r="C52" s="83">
        <f>C30</f>
        <v>1.8947470988071538</v>
      </c>
      <c r="D52" s="83" t="str">
        <f t="shared" ref="D52:Y52" si="27">D30</f>
        <v>нд</v>
      </c>
      <c r="E52" s="83" t="str">
        <f t="shared" si="27"/>
        <v>нд</v>
      </c>
      <c r="F52" s="83">
        <f>$C52</f>
        <v>1.8947470988071538</v>
      </c>
      <c r="G52" s="83" t="str">
        <f t="shared" si="27"/>
        <v>нд</v>
      </c>
      <c r="H52" s="83" t="str">
        <f t="shared" si="27"/>
        <v>нд</v>
      </c>
      <c r="I52" s="83" t="str">
        <f t="shared" si="27"/>
        <v>нд</v>
      </c>
      <c r="J52" s="83" t="str">
        <f t="shared" si="27"/>
        <v>нд</v>
      </c>
      <c r="K52" s="83" t="str">
        <f t="shared" si="27"/>
        <v>нд</v>
      </c>
      <c r="L52" s="83" t="s">
        <v>559</v>
      </c>
      <c r="M52" s="83" t="s">
        <v>559</v>
      </c>
      <c r="N52" s="83" t="str">
        <f t="shared" si="27"/>
        <v>нд</v>
      </c>
      <c r="O52" s="83" t="str">
        <f t="shared" si="27"/>
        <v>нд</v>
      </c>
      <c r="P52" s="83" t="s">
        <v>559</v>
      </c>
      <c r="Q52" s="83" t="str">
        <f t="shared" ref="Q52" si="28">Q30</f>
        <v>нд</v>
      </c>
      <c r="R52" s="83" t="str">
        <f t="shared" si="27"/>
        <v>нд</v>
      </c>
      <c r="S52" s="83" t="str">
        <f t="shared" si="27"/>
        <v>нд</v>
      </c>
      <c r="T52" s="83">
        <f>$C52</f>
        <v>1.8947470988071538</v>
      </c>
      <c r="U52" s="83" t="str">
        <f t="shared" ref="U52" si="29">U30</f>
        <v>IV</v>
      </c>
      <c r="V52" s="83" t="str">
        <f t="shared" si="27"/>
        <v>нд</v>
      </c>
      <c r="W52" s="83" t="str">
        <f t="shared" si="27"/>
        <v>нд</v>
      </c>
      <c r="X52" s="83">
        <f>$C52</f>
        <v>1.8947470988071538</v>
      </c>
      <c r="Y52" s="83" t="str">
        <f t="shared" si="27"/>
        <v>нд</v>
      </c>
    </row>
    <row r="53" spans="1:25" x14ac:dyDescent="0.25">
      <c r="A53" s="78" t="s">
        <v>142</v>
      </c>
      <c r="B53" s="49" t="s">
        <v>136</v>
      </c>
      <c r="C53" s="83" t="str">
        <f t="shared" ref="C53:Y53" si="30">C45</f>
        <v>нд</v>
      </c>
      <c r="D53" s="83" t="str">
        <f t="shared" si="30"/>
        <v>нд</v>
      </c>
      <c r="E53" s="83" t="str">
        <f t="shared" si="30"/>
        <v>нд</v>
      </c>
      <c r="F53" s="83" t="str">
        <f t="shared" ref="F53" si="31">F45</f>
        <v>нд</v>
      </c>
      <c r="G53" s="83" t="str">
        <f t="shared" si="30"/>
        <v>нд</v>
      </c>
      <c r="H53" s="83" t="str">
        <f t="shared" si="30"/>
        <v>нд</v>
      </c>
      <c r="I53" s="83" t="str">
        <f t="shared" si="30"/>
        <v>нд</v>
      </c>
      <c r="J53" s="83" t="str">
        <f t="shared" si="30"/>
        <v>нд</v>
      </c>
      <c r="K53" s="83" t="str">
        <f t="shared" si="30"/>
        <v>нд</v>
      </c>
      <c r="L53" s="83" t="s">
        <v>559</v>
      </c>
      <c r="M53" s="83" t="s">
        <v>559</v>
      </c>
      <c r="N53" s="83" t="str">
        <f t="shared" si="30"/>
        <v>нд</v>
      </c>
      <c r="O53" s="83" t="str">
        <f t="shared" si="30"/>
        <v>нд</v>
      </c>
      <c r="P53" s="83" t="str">
        <f t="shared" ref="P53:Q53" si="32">P45</f>
        <v>нд</v>
      </c>
      <c r="Q53" s="83" t="str">
        <f t="shared" si="32"/>
        <v>нд</v>
      </c>
      <c r="R53" s="83" t="str">
        <f t="shared" si="30"/>
        <v>нд</v>
      </c>
      <c r="S53" s="83" t="str">
        <f t="shared" si="30"/>
        <v>нд</v>
      </c>
      <c r="T53" s="83" t="str">
        <f t="shared" si="30"/>
        <v>нд</v>
      </c>
      <c r="U53" s="83" t="str">
        <f t="shared" si="30"/>
        <v>нд</v>
      </c>
      <c r="V53" s="83" t="str">
        <f t="shared" si="30"/>
        <v>нд</v>
      </c>
      <c r="W53" s="83" t="str">
        <f t="shared" si="30"/>
        <v>нд</v>
      </c>
      <c r="X53" s="83" t="str">
        <f t="shared" si="30"/>
        <v>нд</v>
      </c>
      <c r="Y53" s="83" t="str">
        <f t="shared" si="30"/>
        <v>нд</v>
      </c>
    </row>
    <row r="54" spans="1:25" x14ac:dyDescent="0.25">
      <c r="A54" s="78" t="s">
        <v>141</v>
      </c>
      <c r="B54" s="77" t="s">
        <v>135</v>
      </c>
      <c r="C54" s="83" t="str">
        <f t="shared" ref="C54:Y54" si="33">C46</f>
        <v>нд</v>
      </c>
      <c r="D54" s="83" t="str">
        <f t="shared" si="33"/>
        <v>нд</v>
      </c>
      <c r="E54" s="83" t="str">
        <f t="shared" si="33"/>
        <v>нд</v>
      </c>
      <c r="F54" s="83" t="str">
        <f t="shared" ref="F54" si="34">F46</f>
        <v>нд</v>
      </c>
      <c r="G54" s="83" t="str">
        <f t="shared" si="33"/>
        <v>нд</v>
      </c>
      <c r="H54" s="83" t="str">
        <f t="shared" si="33"/>
        <v>нд</v>
      </c>
      <c r="I54" s="83" t="str">
        <f t="shared" si="33"/>
        <v>нд</v>
      </c>
      <c r="J54" s="83" t="str">
        <f t="shared" si="33"/>
        <v>нд</v>
      </c>
      <c r="K54" s="83" t="str">
        <f t="shared" si="33"/>
        <v>нд</v>
      </c>
      <c r="L54" s="83" t="s">
        <v>559</v>
      </c>
      <c r="M54" s="83" t="s">
        <v>559</v>
      </c>
      <c r="N54" s="83" t="str">
        <f t="shared" si="33"/>
        <v>нд</v>
      </c>
      <c r="O54" s="83" t="str">
        <f t="shared" si="33"/>
        <v>нд</v>
      </c>
      <c r="P54" s="83" t="str">
        <f t="shared" ref="P54:Q54" si="35">P46</f>
        <v>нд</v>
      </c>
      <c r="Q54" s="83" t="str">
        <f t="shared" si="35"/>
        <v>нд</v>
      </c>
      <c r="R54" s="83" t="str">
        <f t="shared" si="33"/>
        <v>нд</v>
      </c>
      <c r="S54" s="83" t="str">
        <f t="shared" si="33"/>
        <v>нд</v>
      </c>
      <c r="T54" s="83" t="str">
        <f t="shared" si="33"/>
        <v>нд</v>
      </c>
      <c r="U54" s="83" t="str">
        <f t="shared" si="33"/>
        <v>нд</v>
      </c>
      <c r="V54" s="83" t="str">
        <f t="shared" si="33"/>
        <v>нд</v>
      </c>
      <c r="W54" s="83" t="str">
        <f t="shared" si="33"/>
        <v>нд</v>
      </c>
      <c r="X54" s="83" t="str">
        <f t="shared" si="33"/>
        <v>нд</v>
      </c>
      <c r="Y54" s="83" t="str">
        <f t="shared" si="33"/>
        <v>нд</v>
      </c>
    </row>
    <row r="55" spans="1:25" x14ac:dyDescent="0.25">
      <c r="A55" s="78" t="s">
        <v>140</v>
      </c>
      <c r="B55" s="77" t="s">
        <v>134</v>
      </c>
      <c r="C55" s="83" t="str">
        <f t="shared" ref="C55:Y55" si="36">C47</f>
        <v>нд</v>
      </c>
      <c r="D55" s="83" t="str">
        <f t="shared" si="36"/>
        <v>нд</v>
      </c>
      <c r="E55" s="83" t="str">
        <f t="shared" si="36"/>
        <v>нд</v>
      </c>
      <c r="F55" s="83" t="str">
        <f t="shared" ref="F55" si="37">F47</f>
        <v>нд</v>
      </c>
      <c r="G55" s="83" t="str">
        <f t="shared" si="36"/>
        <v>нд</v>
      </c>
      <c r="H55" s="83" t="str">
        <f t="shared" si="36"/>
        <v>нд</v>
      </c>
      <c r="I55" s="83" t="str">
        <f t="shared" si="36"/>
        <v>нд</v>
      </c>
      <c r="J55" s="83" t="str">
        <f t="shared" si="36"/>
        <v>нд</v>
      </c>
      <c r="K55" s="83" t="str">
        <f t="shared" si="36"/>
        <v>нд</v>
      </c>
      <c r="L55" s="83" t="s">
        <v>559</v>
      </c>
      <c r="M55" s="83" t="s">
        <v>559</v>
      </c>
      <c r="N55" s="83" t="str">
        <f t="shared" si="36"/>
        <v>нд</v>
      </c>
      <c r="O55" s="83" t="str">
        <f t="shared" si="36"/>
        <v>нд</v>
      </c>
      <c r="P55" s="83" t="str">
        <f t="shared" ref="P55:Q55" si="38">P47</f>
        <v>нд</v>
      </c>
      <c r="Q55" s="83" t="str">
        <f t="shared" si="38"/>
        <v>нд</v>
      </c>
      <c r="R55" s="83" t="str">
        <f t="shared" si="36"/>
        <v>нд</v>
      </c>
      <c r="S55" s="83" t="str">
        <f t="shared" si="36"/>
        <v>нд</v>
      </c>
      <c r="T55" s="83" t="str">
        <f t="shared" si="36"/>
        <v>нд</v>
      </c>
      <c r="U55" s="83" t="str">
        <f t="shared" si="36"/>
        <v>нд</v>
      </c>
      <c r="V55" s="83" t="str">
        <f t="shared" si="36"/>
        <v>нд</v>
      </c>
      <c r="W55" s="83" t="str">
        <f t="shared" si="36"/>
        <v>нд</v>
      </c>
      <c r="X55" s="83" t="str">
        <f t="shared" si="36"/>
        <v>нд</v>
      </c>
      <c r="Y55" s="83" t="str">
        <f t="shared" si="36"/>
        <v>нд</v>
      </c>
    </row>
    <row r="56" spans="1:25" x14ac:dyDescent="0.25">
      <c r="A56" s="78" t="s">
        <v>139</v>
      </c>
      <c r="B56" s="77" t="s">
        <v>133</v>
      </c>
      <c r="C56" s="255">
        <f>C49</f>
        <v>0.16</v>
      </c>
      <c r="D56" s="255" t="str">
        <f t="shared" ref="D56:Y56" si="39">D49</f>
        <v>нд</v>
      </c>
      <c r="E56" s="255" t="str">
        <f t="shared" si="39"/>
        <v>нд</v>
      </c>
      <c r="F56" s="83">
        <f>$C56</f>
        <v>0.16</v>
      </c>
      <c r="G56" s="255" t="str">
        <f t="shared" si="39"/>
        <v>нд</v>
      </c>
      <c r="H56" s="255" t="str">
        <f t="shared" si="39"/>
        <v>нд</v>
      </c>
      <c r="I56" s="255" t="str">
        <f t="shared" si="39"/>
        <v>нд</v>
      </c>
      <c r="J56" s="255" t="str">
        <f t="shared" si="39"/>
        <v>нд</v>
      </c>
      <c r="K56" s="255" t="str">
        <f t="shared" si="39"/>
        <v>нд</v>
      </c>
      <c r="L56" s="83" t="s">
        <v>559</v>
      </c>
      <c r="M56" s="83" t="s">
        <v>559</v>
      </c>
      <c r="N56" s="255" t="str">
        <f t="shared" si="39"/>
        <v>нд</v>
      </c>
      <c r="O56" s="255" t="str">
        <f t="shared" si="39"/>
        <v>нд</v>
      </c>
      <c r="P56" s="83" t="s">
        <v>559</v>
      </c>
      <c r="Q56" s="255" t="str">
        <f t="shared" ref="Q56" si="40">Q49</f>
        <v>нд</v>
      </c>
      <c r="R56" s="255" t="str">
        <f t="shared" si="39"/>
        <v>нд</v>
      </c>
      <c r="S56" s="255" t="str">
        <f t="shared" si="39"/>
        <v>нд</v>
      </c>
      <c r="T56" s="83">
        <f>$C56</f>
        <v>0.16</v>
      </c>
      <c r="U56" s="255" t="str">
        <f t="shared" ref="U56" si="41">U49</f>
        <v>IV</v>
      </c>
      <c r="V56" s="255" t="str">
        <f t="shared" si="39"/>
        <v>нд</v>
      </c>
      <c r="W56" s="255" t="str">
        <f t="shared" si="39"/>
        <v>нд</v>
      </c>
      <c r="X56" s="83">
        <f>$C56</f>
        <v>0.16</v>
      </c>
      <c r="Y56" s="255" t="str">
        <f t="shared" si="39"/>
        <v>нд</v>
      </c>
    </row>
    <row r="57" spans="1:25" ht="18.75" x14ac:dyDescent="0.25">
      <c r="A57" s="78" t="s">
        <v>138</v>
      </c>
      <c r="B57" s="77" t="s">
        <v>132</v>
      </c>
      <c r="C57" s="83" t="str">
        <f>C50</f>
        <v>нд</v>
      </c>
      <c r="D57" s="83" t="str">
        <f t="shared" ref="D57:Y57" si="42">D50</f>
        <v>нд</v>
      </c>
      <c r="E57" s="83" t="str">
        <f t="shared" si="42"/>
        <v>нд</v>
      </c>
      <c r="F57" s="83" t="str">
        <f t="shared" ref="F57" si="43">F50</f>
        <v>нд</v>
      </c>
      <c r="G57" s="83" t="str">
        <f t="shared" si="42"/>
        <v>нд</v>
      </c>
      <c r="H57" s="83" t="str">
        <f t="shared" si="42"/>
        <v>нд</v>
      </c>
      <c r="I57" s="83" t="str">
        <f t="shared" si="42"/>
        <v>нд</v>
      </c>
      <c r="J57" s="83" t="str">
        <f t="shared" si="42"/>
        <v>нд</v>
      </c>
      <c r="K57" s="83" t="str">
        <f t="shared" si="42"/>
        <v>нд</v>
      </c>
      <c r="L57" s="83" t="s">
        <v>559</v>
      </c>
      <c r="M57" s="83" t="s">
        <v>559</v>
      </c>
      <c r="N57" s="83" t="str">
        <f t="shared" si="42"/>
        <v>нд</v>
      </c>
      <c r="O57" s="83" t="str">
        <f t="shared" si="42"/>
        <v>нд</v>
      </c>
      <c r="P57" s="83" t="str">
        <f t="shared" ref="P57:Q57" si="44">P50</f>
        <v>нд</v>
      </c>
      <c r="Q57" s="83" t="str">
        <f t="shared" si="44"/>
        <v>нд</v>
      </c>
      <c r="R57" s="83" t="str">
        <f t="shared" si="42"/>
        <v>нд</v>
      </c>
      <c r="S57" s="83" t="str">
        <f t="shared" si="42"/>
        <v>нд</v>
      </c>
      <c r="T57" s="83" t="str">
        <f t="shared" si="42"/>
        <v>нд</v>
      </c>
      <c r="U57" s="83" t="str">
        <f t="shared" si="42"/>
        <v>нд</v>
      </c>
      <c r="V57" s="83" t="str">
        <f t="shared" si="42"/>
        <v>нд</v>
      </c>
      <c r="W57" s="83" t="str">
        <f t="shared" si="42"/>
        <v>нд</v>
      </c>
      <c r="X57" s="83" t="str">
        <f t="shared" si="42"/>
        <v>нд</v>
      </c>
      <c r="Y57" s="83" t="str">
        <f t="shared" si="42"/>
        <v>нд</v>
      </c>
    </row>
    <row r="58" spans="1:25" ht="36.75" customHeight="1" x14ac:dyDescent="0.25">
      <c r="A58" s="81" t="s">
        <v>57</v>
      </c>
      <c r="B58" s="106" t="s">
        <v>237</v>
      </c>
      <c r="C58" s="83" t="s">
        <v>559</v>
      </c>
      <c r="D58" s="83" t="s">
        <v>559</v>
      </c>
      <c r="E58" s="83" t="s">
        <v>559</v>
      </c>
      <c r="F58" s="83" t="s">
        <v>559</v>
      </c>
      <c r="G58" s="83" t="s">
        <v>559</v>
      </c>
      <c r="H58" s="83" t="s">
        <v>559</v>
      </c>
      <c r="I58" s="83" t="s">
        <v>559</v>
      </c>
      <c r="J58" s="83" t="s">
        <v>559</v>
      </c>
      <c r="K58" s="83" t="s">
        <v>559</v>
      </c>
      <c r="L58" s="83" t="s">
        <v>559</v>
      </c>
      <c r="M58" s="83" t="s">
        <v>559</v>
      </c>
      <c r="N58" s="83" t="s">
        <v>559</v>
      </c>
      <c r="O58" s="83" t="s">
        <v>559</v>
      </c>
      <c r="P58" s="83" t="s">
        <v>559</v>
      </c>
      <c r="Q58" s="83" t="s">
        <v>559</v>
      </c>
      <c r="R58" s="83" t="s">
        <v>559</v>
      </c>
      <c r="S58" s="83" t="s">
        <v>559</v>
      </c>
      <c r="T58" s="83" t="s">
        <v>559</v>
      </c>
      <c r="U58" s="83" t="s">
        <v>559</v>
      </c>
      <c r="V58" s="83" t="s">
        <v>559</v>
      </c>
      <c r="W58" s="83" t="s">
        <v>559</v>
      </c>
      <c r="X58" s="83" t="s">
        <v>559</v>
      </c>
      <c r="Y58" s="83" t="s">
        <v>559</v>
      </c>
    </row>
    <row r="59" spans="1:25" x14ac:dyDescent="0.25">
      <c r="A59" s="81" t="s">
        <v>55</v>
      </c>
      <c r="B59" s="80" t="s">
        <v>137</v>
      </c>
      <c r="C59" s="83"/>
      <c r="D59" s="83"/>
      <c r="E59" s="257"/>
      <c r="F59" s="257"/>
      <c r="G59" s="257"/>
      <c r="H59" s="257"/>
      <c r="I59" s="257"/>
      <c r="J59" s="257"/>
      <c r="K59" s="257"/>
      <c r="L59" s="257"/>
      <c r="M59" s="257"/>
      <c r="N59" s="257"/>
      <c r="O59" s="258"/>
      <c r="P59" s="257"/>
      <c r="Q59" s="257"/>
      <c r="R59" s="258"/>
      <c r="S59" s="258"/>
      <c r="T59" s="257"/>
      <c r="U59" s="257"/>
      <c r="V59" s="258"/>
      <c r="W59" s="258"/>
      <c r="X59" s="257"/>
      <c r="Y59" s="308"/>
    </row>
    <row r="60" spans="1:25" x14ac:dyDescent="0.25">
      <c r="A60" s="78" t="s">
        <v>231</v>
      </c>
      <c r="B60" s="79" t="s">
        <v>158</v>
      </c>
      <c r="C60" s="83" t="s">
        <v>559</v>
      </c>
      <c r="D60" s="83" t="s">
        <v>559</v>
      </c>
      <c r="E60" s="83" t="s">
        <v>559</v>
      </c>
      <c r="F60" s="83" t="s">
        <v>559</v>
      </c>
      <c r="G60" s="83" t="s">
        <v>559</v>
      </c>
      <c r="H60" s="83" t="s">
        <v>559</v>
      </c>
      <c r="I60" s="83" t="s">
        <v>559</v>
      </c>
      <c r="J60" s="83" t="s">
        <v>559</v>
      </c>
      <c r="K60" s="83" t="s">
        <v>559</v>
      </c>
      <c r="L60" s="83" t="s">
        <v>559</v>
      </c>
      <c r="M60" s="83" t="s">
        <v>559</v>
      </c>
      <c r="N60" s="83" t="s">
        <v>559</v>
      </c>
      <c r="O60" s="83" t="s">
        <v>559</v>
      </c>
      <c r="P60" s="83" t="s">
        <v>559</v>
      </c>
      <c r="Q60" s="83" t="s">
        <v>559</v>
      </c>
      <c r="R60" s="83" t="s">
        <v>559</v>
      </c>
      <c r="S60" s="83" t="s">
        <v>559</v>
      </c>
      <c r="T60" s="83" t="s">
        <v>559</v>
      </c>
      <c r="U60" s="83" t="s">
        <v>559</v>
      </c>
      <c r="V60" s="83" t="s">
        <v>559</v>
      </c>
      <c r="W60" s="83" t="s">
        <v>559</v>
      </c>
      <c r="X60" s="83" t="s">
        <v>559</v>
      </c>
      <c r="Y60" s="83" t="s">
        <v>559</v>
      </c>
    </row>
    <row r="61" spans="1:25" x14ac:dyDescent="0.25">
      <c r="A61" s="78" t="s">
        <v>232</v>
      </c>
      <c r="B61" s="79" t="s">
        <v>156</v>
      </c>
      <c r="C61" s="83" t="s">
        <v>559</v>
      </c>
      <c r="D61" s="83" t="s">
        <v>559</v>
      </c>
      <c r="E61" s="83" t="s">
        <v>559</v>
      </c>
      <c r="F61" s="83" t="s">
        <v>559</v>
      </c>
      <c r="G61" s="83" t="s">
        <v>559</v>
      </c>
      <c r="H61" s="83" t="s">
        <v>559</v>
      </c>
      <c r="I61" s="83" t="s">
        <v>559</v>
      </c>
      <c r="J61" s="83" t="s">
        <v>559</v>
      </c>
      <c r="K61" s="83" t="s">
        <v>559</v>
      </c>
      <c r="L61" s="83" t="s">
        <v>559</v>
      </c>
      <c r="M61" s="83" t="s">
        <v>559</v>
      </c>
      <c r="N61" s="83" t="s">
        <v>559</v>
      </c>
      <c r="O61" s="83" t="s">
        <v>559</v>
      </c>
      <c r="P61" s="83" t="s">
        <v>559</v>
      </c>
      <c r="Q61" s="83" t="s">
        <v>559</v>
      </c>
      <c r="R61" s="83" t="s">
        <v>559</v>
      </c>
      <c r="S61" s="83" t="s">
        <v>559</v>
      </c>
      <c r="T61" s="83" t="s">
        <v>559</v>
      </c>
      <c r="U61" s="83" t="s">
        <v>559</v>
      </c>
      <c r="V61" s="83" t="s">
        <v>559</v>
      </c>
      <c r="W61" s="83" t="s">
        <v>559</v>
      </c>
      <c r="X61" s="83" t="s">
        <v>559</v>
      </c>
      <c r="Y61" s="83" t="s">
        <v>559</v>
      </c>
    </row>
    <row r="62" spans="1:25" x14ac:dyDescent="0.25">
      <c r="A62" s="78" t="s">
        <v>233</v>
      </c>
      <c r="B62" s="79" t="s">
        <v>154</v>
      </c>
      <c r="C62" s="83" t="s">
        <v>559</v>
      </c>
      <c r="D62" s="83" t="s">
        <v>559</v>
      </c>
      <c r="E62" s="83" t="s">
        <v>559</v>
      </c>
      <c r="F62" s="83" t="s">
        <v>559</v>
      </c>
      <c r="G62" s="83" t="s">
        <v>559</v>
      </c>
      <c r="H62" s="83" t="s">
        <v>559</v>
      </c>
      <c r="I62" s="83" t="s">
        <v>559</v>
      </c>
      <c r="J62" s="83" t="s">
        <v>559</v>
      </c>
      <c r="K62" s="83" t="s">
        <v>559</v>
      </c>
      <c r="L62" s="83" t="s">
        <v>559</v>
      </c>
      <c r="M62" s="83" t="s">
        <v>559</v>
      </c>
      <c r="N62" s="83" t="s">
        <v>559</v>
      </c>
      <c r="O62" s="83" t="s">
        <v>559</v>
      </c>
      <c r="P62" s="83" t="s">
        <v>559</v>
      </c>
      <c r="Q62" s="83" t="s">
        <v>559</v>
      </c>
      <c r="R62" s="83" t="s">
        <v>559</v>
      </c>
      <c r="S62" s="83" t="s">
        <v>559</v>
      </c>
      <c r="T62" s="83" t="s">
        <v>559</v>
      </c>
      <c r="U62" s="83" t="s">
        <v>559</v>
      </c>
      <c r="V62" s="83" t="s">
        <v>559</v>
      </c>
      <c r="W62" s="83" t="s">
        <v>559</v>
      </c>
      <c r="X62" s="83" t="s">
        <v>559</v>
      </c>
      <c r="Y62" s="83" t="s">
        <v>559</v>
      </c>
    </row>
    <row r="63" spans="1:25" x14ac:dyDescent="0.25">
      <c r="A63" s="78" t="s">
        <v>234</v>
      </c>
      <c r="B63" s="79" t="s">
        <v>236</v>
      </c>
      <c r="C63" s="259">
        <f>C56</f>
        <v>0.16</v>
      </c>
      <c r="D63" s="83" t="s">
        <v>559</v>
      </c>
      <c r="E63" s="83" t="s">
        <v>559</v>
      </c>
      <c r="F63" s="83">
        <f>$C63</f>
        <v>0.16</v>
      </c>
      <c r="G63" s="83" t="s">
        <v>559</v>
      </c>
      <c r="H63" s="83" t="s">
        <v>559</v>
      </c>
      <c r="I63" s="83" t="s">
        <v>559</v>
      </c>
      <c r="J63" s="83" t="s">
        <v>559</v>
      </c>
      <c r="K63" s="83" t="s">
        <v>559</v>
      </c>
      <c r="L63" s="83" t="s">
        <v>559</v>
      </c>
      <c r="M63" s="83" t="s">
        <v>559</v>
      </c>
      <c r="N63" s="83" t="s">
        <v>559</v>
      </c>
      <c r="O63" s="83" t="s">
        <v>559</v>
      </c>
      <c r="P63" s="83" t="s">
        <v>559</v>
      </c>
      <c r="Q63" s="83" t="s">
        <v>573</v>
      </c>
      <c r="R63" s="83" t="s">
        <v>559</v>
      </c>
      <c r="S63" s="83" t="s">
        <v>559</v>
      </c>
      <c r="T63" s="83">
        <f>$C63</f>
        <v>0.16</v>
      </c>
      <c r="U63" s="83" t="s">
        <v>573</v>
      </c>
      <c r="V63" s="83" t="s">
        <v>559</v>
      </c>
      <c r="W63" s="83" t="s">
        <v>559</v>
      </c>
      <c r="X63" s="83">
        <f>$C63</f>
        <v>0.16</v>
      </c>
      <c r="Y63" s="309" t="s">
        <v>559</v>
      </c>
    </row>
    <row r="64" spans="1:25" ht="18.75" x14ac:dyDescent="0.25">
      <c r="A64" s="78" t="s">
        <v>235</v>
      </c>
      <c r="B64" s="77" t="s">
        <v>132</v>
      </c>
      <c r="C64" s="83" t="s">
        <v>559</v>
      </c>
      <c r="D64" s="83" t="s">
        <v>559</v>
      </c>
      <c r="E64" s="83" t="s">
        <v>559</v>
      </c>
      <c r="F64" s="83" t="s">
        <v>559</v>
      </c>
      <c r="G64" s="83" t="s">
        <v>559</v>
      </c>
      <c r="H64" s="83" t="s">
        <v>559</v>
      </c>
      <c r="I64" s="83" t="s">
        <v>559</v>
      </c>
      <c r="J64" s="83" t="s">
        <v>559</v>
      </c>
      <c r="K64" s="83" t="s">
        <v>559</v>
      </c>
      <c r="L64" s="83" t="s">
        <v>559</v>
      </c>
      <c r="M64" s="83" t="s">
        <v>559</v>
      </c>
      <c r="N64" s="83" t="s">
        <v>559</v>
      </c>
      <c r="O64" s="83" t="s">
        <v>559</v>
      </c>
      <c r="P64" s="83" t="s">
        <v>559</v>
      </c>
      <c r="Q64" s="83" t="s">
        <v>559</v>
      </c>
      <c r="R64" s="83" t="s">
        <v>559</v>
      </c>
      <c r="S64" s="83" t="s">
        <v>559</v>
      </c>
      <c r="T64" s="83" t="s">
        <v>559</v>
      </c>
      <c r="U64" s="83" t="s">
        <v>559</v>
      </c>
      <c r="V64" s="83" t="s">
        <v>559</v>
      </c>
      <c r="W64" s="83" t="s">
        <v>559</v>
      </c>
      <c r="X64" s="83" t="s">
        <v>559</v>
      </c>
      <c r="Y64" s="83" t="s">
        <v>559</v>
      </c>
    </row>
    <row r="65" spans="1:24"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row>
    <row r="66" spans="1:24" ht="54" customHeight="1" x14ac:dyDescent="0.25">
      <c r="A66" s="65"/>
      <c r="B66" s="467"/>
      <c r="C66" s="467"/>
      <c r="D66" s="467"/>
      <c r="E66" s="467"/>
      <c r="F66" s="467"/>
      <c r="G66" s="467"/>
      <c r="H66" s="467"/>
      <c r="I66" s="467"/>
      <c r="J66" s="69"/>
      <c r="K66" s="69"/>
      <c r="L66" s="73"/>
      <c r="M66" s="73"/>
      <c r="N66" s="73"/>
      <c r="O66" s="73"/>
      <c r="P66" s="73"/>
      <c r="Q66" s="73"/>
      <c r="R66" s="73"/>
      <c r="S66" s="73"/>
      <c r="T66" s="73"/>
      <c r="U66" s="73"/>
      <c r="V66" s="73"/>
      <c r="W66" s="73"/>
      <c r="X66" s="73"/>
    </row>
    <row r="67" spans="1:24" x14ac:dyDescent="0.25">
      <c r="A67" s="65"/>
      <c r="B67" s="65"/>
      <c r="C67" s="65"/>
      <c r="D67" s="65"/>
      <c r="E67" s="65"/>
      <c r="F67" s="65"/>
      <c r="L67" s="65"/>
      <c r="M67" s="65"/>
      <c r="N67" s="65"/>
      <c r="O67" s="65"/>
      <c r="P67" s="65"/>
      <c r="Q67" s="65"/>
      <c r="R67" s="65"/>
      <c r="S67" s="65"/>
      <c r="T67" s="65"/>
      <c r="U67" s="65"/>
      <c r="V67" s="65"/>
      <c r="W67" s="65"/>
      <c r="X67" s="65"/>
    </row>
    <row r="68" spans="1:24" ht="50.25" customHeight="1" x14ac:dyDescent="0.25">
      <c r="A68" s="65"/>
      <c r="B68" s="468"/>
      <c r="C68" s="468"/>
      <c r="D68" s="468"/>
      <c r="E68" s="468"/>
      <c r="F68" s="468"/>
      <c r="G68" s="468"/>
      <c r="H68" s="468"/>
      <c r="I68" s="468"/>
      <c r="J68" s="70"/>
      <c r="K68" s="70"/>
      <c r="L68" s="65"/>
      <c r="M68" s="65"/>
      <c r="N68" s="65"/>
      <c r="O68" s="65"/>
      <c r="P68" s="65"/>
      <c r="Q68" s="65"/>
      <c r="R68" s="65"/>
      <c r="S68" s="65"/>
      <c r="T68" s="65"/>
      <c r="U68" s="65"/>
      <c r="V68" s="65"/>
      <c r="W68" s="65"/>
      <c r="X68" s="65"/>
    </row>
    <row r="69" spans="1:24" x14ac:dyDescent="0.25">
      <c r="A69" s="65"/>
      <c r="B69" s="65"/>
      <c r="C69" s="65"/>
      <c r="D69" s="65"/>
      <c r="E69" s="65"/>
      <c r="F69" s="65"/>
      <c r="L69" s="65"/>
      <c r="M69" s="65"/>
      <c r="N69" s="65"/>
      <c r="O69" s="65"/>
      <c r="P69" s="65"/>
      <c r="Q69" s="65"/>
      <c r="R69" s="65"/>
      <c r="S69" s="65"/>
      <c r="T69" s="65"/>
      <c r="U69" s="65"/>
      <c r="V69" s="65"/>
      <c r="W69" s="65"/>
      <c r="X69" s="65"/>
    </row>
    <row r="70" spans="1:24" ht="36.75" customHeight="1" x14ac:dyDescent="0.25">
      <c r="A70" s="65"/>
      <c r="B70" s="467"/>
      <c r="C70" s="467"/>
      <c r="D70" s="467"/>
      <c r="E70" s="467"/>
      <c r="F70" s="467"/>
      <c r="G70" s="467"/>
      <c r="H70" s="467"/>
      <c r="I70" s="467"/>
      <c r="J70" s="69"/>
      <c r="K70" s="69"/>
      <c r="L70" s="65"/>
      <c r="M70" s="65"/>
      <c r="N70" s="65"/>
      <c r="O70" s="65"/>
      <c r="P70" s="65"/>
      <c r="Q70" s="65"/>
      <c r="R70" s="65"/>
      <c r="S70" s="65"/>
      <c r="T70" s="65"/>
      <c r="U70" s="65"/>
      <c r="V70" s="65"/>
      <c r="W70" s="65"/>
      <c r="X70" s="65"/>
    </row>
    <row r="71" spans="1:24" x14ac:dyDescent="0.25">
      <c r="A71" s="65"/>
      <c r="B71" s="72"/>
      <c r="C71" s="72"/>
      <c r="D71" s="72"/>
      <c r="E71" s="72"/>
      <c r="F71" s="72"/>
      <c r="L71" s="65"/>
      <c r="M71" s="65"/>
      <c r="N71" s="71"/>
      <c r="O71" s="65"/>
      <c r="P71" s="65"/>
      <c r="Q71" s="65"/>
      <c r="R71" s="65"/>
      <c r="S71" s="65"/>
      <c r="T71" s="65"/>
      <c r="U71" s="65"/>
      <c r="V71" s="65"/>
      <c r="W71" s="65"/>
      <c r="X71" s="65"/>
    </row>
    <row r="72" spans="1:24" ht="51" customHeight="1" x14ac:dyDescent="0.25">
      <c r="A72" s="65"/>
      <c r="B72" s="467"/>
      <c r="C72" s="467"/>
      <c r="D72" s="467"/>
      <c r="E72" s="467"/>
      <c r="F72" s="467"/>
      <c r="G72" s="467"/>
      <c r="H72" s="467"/>
      <c r="I72" s="467"/>
      <c r="J72" s="69"/>
      <c r="K72" s="69"/>
      <c r="L72" s="65"/>
      <c r="M72" s="65"/>
      <c r="N72" s="71"/>
      <c r="O72" s="65"/>
      <c r="P72" s="65"/>
      <c r="Q72" s="65"/>
      <c r="R72" s="65"/>
      <c r="S72" s="65"/>
      <c r="T72" s="65"/>
      <c r="U72" s="65"/>
      <c r="V72" s="65"/>
      <c r="W72" s="65"/>
      <c r="X72" s="65"/>
    </row>
    <row r="73" spans="1:24" ht="32.25" customHeight="1" x14ac:dyDescent="0.25">
      <c r="A73" s="65"/>
      <c r="B73" s="468"/>
      <c r="C73" s="468"/>
      <c r="D73" s="468"/>
      <c r="E73" s="468"/>
      <c r="F73" s="468"/>
      <c r="G73" s="468"/>
      <c r="H73" s="468"/>
      <c r="I73" s="468"/>
      <c r="J73" s="70"/>
      <c r="K73" s="70"/>
      <c r="L73" s="65"/>
      <c r="M73" s="65"/>
      <c r="N73" s="65"/>
      <c r="O73" s="65"/>
      <c r="P73" s="65"/>
      <c r="Q73" s="65"/>
      <c r="R73" s="65"/>
      <c r="S73" s="65"/>
      <c r="T73" s="65"/>
      <c r="U73" s="65"/>
      <c r="V73" s="65"/>
      <c r="W73" s="65"/>
      <c r="X73" s="65"/>
    </row>
    <row r="74" spans="1:24" ht="51.75" customHeight="1" x14ac:dyDescent="0.25">
      <c r="A74" s="65"/>
      <c r="B74" s="467"/>
      <c r="C74" s="467"/>
      <c r="D74" s="467"/>
      <c r="E74" s="467"/>
      <c r="F74" s="467"/>
      <c r="G74" s="467"/>
      <c r="H74" s="467"/>
      <c r="I74" s="467"/>
      <c r="J74" s="69"/>
      <c r="K74" s="69"/>
      <c r="L74" s="65"/>
      <c r="M74" s="65"/>
      <c r="N74" s="65"/>
      <c r="O74" s="65"/>
      <c r="P74" s="65"/>
      <c r="Q74" s="65"/>
      <c r="R74" s="65"/>
      <c r="S74" s="65"/>
      <c r="T74" s="65"/>
      <c r="U74" s="65"/>
      <c r="V74" s="65"/>
      <c r="W74" s="65"/>
      <c r="X74" s="65"/>
    </row>
    <row r="75" spans="1:24" ht="21.75" customHeight="1" x14ac:dyDescent="0.25">
      <c r="A75" s="65"/>
      <c r="B75" s="465"/>
      <c r="C75" s="465"/>
      <c r="D75" s="465"/>
      <c r="E75" s="465"/>
      <c r="F75" s="465"/>
      <c r="G75" s="465"/>
      <c r="H75" s="465"/>
      <c r="I75" s="465"/>
      <c r="J75" s="68"/>
      <c r="K75" s="68"/>
      <c r="L75" s="67"/>
      <c r="M75" s="67"/>
      <c r="N75" s="65"/>
      <c r="O75" s="65"/>
      <c r="P75" s="65"/>
      <c r="Q75" s="65"/>
      <c r="R75" s="65"/>
      <c r="S75" s="65"/>
      <c r="T75" s="65"/>
      <c r="U75" s="65"/>
      <c r="V75" s="65"/>
      <c r="W75" s="65"/>
      <c r="X75" s="65"/>
    </row>
    <row r="76" spans="1:24" ht="23.25" customHeight="1" x14ac:dyDescent="0.25">
      <c r="A76" s="65"/>
      <c r="B76" s="67"/>
      <c r="C76" s="67"/>
      <c r="D76" s="67"/>
      <c r="E76" s="67"/>
      <c r="F76" s="67"/>
      <c r="L76" s="65"/>
      <c r="M76" s="65"/>
      <c r="N76" s="65"/>
      <c r="O76" s="65"/>
      <c r="P76" s="65"/>
      <c r="Q76" s="65"/>
      <c r="R76" s="65"/>
      <c r="S76" s="65"/>
      <c r="T76" s="65"/>
      <c r="U76" s="65"/>
      <c r="V76" s="65"/>
      <c r="W76" s="65"/>
      <c r="X76" s="65"/>
    </row>
    <row r="77" spans="1:24" ht="18.75" customHeight="1" x14ac:dyDescent="0.25">
      <c r="A77" s="65"/>
      <c r="B77" s="466"/>
      <c r="C77" s="466"/>
      <c r="D77" s="466"/>
      <c r="E77" s="466"/>
      <c r="F77" s="466"/>
      <c r="G77" s="466"/>
      <c r="H77" s="466"/>
      <c r="I77" s="466"/>
      <c r="J77" s="66"/>
      <c r="K77" s="66"/>
      <c r="L77" s="65"/>
      <c r="M77" s="65"/>
      <c r="N77" s="65"/>
      <c r="O77" s="65"/>
      <c r="P77" s="65"/>
      <c r="Q77" s="65"/>
      <c r="R77" s="65"/>
      <c r="S77" s="65"/>
      <c r="T77" s="65"/>
      <c r="U77" s="65"/>
      <c r="V77" s="65"/>
      <c r="W77" s="65"/>
      <c r="X77" s="65"/>
    </row>
    <row r="78" spans="1:24" x14ac:dyDescent="0.25">
      <c r="A78" s="65"/>
      <c r="B78" s="65"/>
      <c r="C78" s="65"/>
      <c r="D78" s="65"/>
      <c r="E78" s="65"/>
      <c r="F78" s="65"/>
      <c r="L78" s="65"/>
      <c r="M78" s="65"/>
      <c r="N78" s="65"/>
      <c r="O78" s="65"/>
      <c r="P78" s="65"/>
      <c r="Q78" s="65"/>
      <c r="R78" s="65"/>
      <c r="S78" s="65"/>
      <c r="T78" s="65"/>
      <c r="U78" s="65"/>
      <c r="V78" s="65"/>
      <c r="W78" s="65"/>
      <c r="X78" s="65"/>
    </row>
    <row r="79" spans="1:24" x14ac:dyDescent="0.25">
      <c r="A79" s="65"/>
      <c r="B79" s="65"/>
      <c r="C79" s="65"/>
      <c r="D79" s="65"/>
      <c r="E79" s="65"/>
      <c r="F79" s="65"/>
      <c r="L79" s="65"/>
      <c r="M79" s="65"/>
      <c r="N79" s="65"/>
      <c r="O79" s="65"/>
      <c r="P79" s="65"/>
      <c r="Q79" s="65"/>
      <c r="R79" s="65"/>
      <c r="S79" s="65"/>
      <c r="T79" s="65"/>
      <c r="U79" s="65"/>
      <c r="V79" s="65"/>
      <c r="W79" s="65"/>
      <c r="X79" s="65"/>
    </row>
    <row r="80" spans="1:24"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E1" zoomScale="55" zoomScaleSheetLayoutView="55" workbookViewId="0">
      <selection activeCell="A27" sqref="A27"/>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68</v>
      </c>
    </row>
    <row r="2" spans="1:48" ht="18.75" x14ac:dyDescent="0.3">
      <c r="AV2" s="15" t="s">
        <v>9</v>
      </c>
    </row>
    <row r="3" spans="1:48" ht="18.75" x14ac:dyDescent="0.3">
      <c r="AV3" s="15" t="s">
        <v>67</v>
      </c>
    </row>
    <row r="4" spans="1:48" ht="18.75" x14ac:dyDescent="0.3">
      <c r="AV4" s="15"/>
    </row>
    <row r="5" spans="1:48" ht="18.75" customHeight="1" x14ac:dyDescent="0.25">
      <c r="A5" s="366" t="str">
        <f>'1. паспорт местоположение'!A5:C5</f>
        <v>Год раскрытия информации: 2025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5"/>
    </row>
    <row r="7" spans="1:48" ht="18.75" x14ac:dyDescent="0.25">
      <c r="A7" s="321" t="s">
        <v>8</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row>
    <row r="8" spans="1:4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row>
    <row r="9" spans="1:48" ht="15.75" x14ac:dyDescent="0.25">
      <c r="A9" s="322" t="str">
        <f>'1. паспорт местоположение'!A9:C9</f>
        <v xml:space="preserve">Общество с ограниченной ответственностью "РЕГИОН ЭНЕРГО" </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322"/>
      <c r="AB9" s="322"/>
      <c r="AC9" s="322"/>
      <c r="AD9" s="322"/>
      <c r="AE9" s="322"/>
      <c r="AF9" s="322"/>
      <c r="AG9" s="322"/>
      <c r="AH9" s="322"/>
      <c r="AI9" s="322"/>
      <c r="AJ9" s="322"/>
      <c r="AK9" s="322"/>
      <c r="AL9" s="322"/>
      <c r="AM9" s="322"/>
      <c r="AN9" s="322"/>
      <c r="AO9" s="322"/>
      <c r="AP9" s="322"/>
      <c r="AQ9" s="322"/>
      <c r="AR9" s="322"/>
      <c r="AS9" s="322"/>
      <c r="AT9" s="322"/>
      <c r="AU9" s="322"/>
      <c r="AV9" s="322"/>
    </row>
    <row r="10" spans="1:48" ht="15.75" x14ac:dyDescent="0.25">
      <c r="A10" s="326" t="s">
        <v>7</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c r="AS10" s="326"/>
      <c r="AT10" s="326"/>
      <c r="AU10" s="326"/>
      <c r="AV10" s="326"/>
    </row>
    <row r="11" spans="1:4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row>
    <row r="12" spans="1:48" ht="15.75" x14ac:dyDescent="0.25">
      <c r="A12" s="327" t="str">
        <f>'1. паспорт местоположение'!A12:C12</f>
        <v>P_1.2.2.1_3</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c r="AS12" s="327"/>
      <c r="AT12" s="327"/>
      <c r="AU12" s="327"/>
      <c r="AV12" s="327"/>
    </row>
    <row r="13" spans="1:48" ht="15.75" x14ac:dyDescent="0.25">
      <c r="A13" s="326" t="s">
        <v>6</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c r="AS13" s="326"/>
      <c r="AT13" s="326"/>
      <c r="AU13" s="326"/>
      <c r="AV13" s="326"/>
    </row>
    <row r="14" spans="1:48" ht="18.75" x14ac:dyDescent="0.25">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28"/>
      <c r="AL14" s="328"/>
      <c r="AM14" s="328"/>
      <c r="AN14" s="328"/>
      <c r="AO14" s="328"/>
      <c r="AP14" s="328"/>
      <c r="AQ14" s="328"/>
      <c r="AR14" s="328"/>
      <c r="AS14" s="328"/>
      <c r="AT14" s="328"/>
      <c r="AU14" s="328"/>
      <c r="AV14" s="328"/>
    </row>
    <row r="15" spans="1:48" ht="15.75" x14ac:dyDescent="0.25">
      <c r="A15" s="346" t="str">
        <f>'1. паспорт местоположение'!A15:C15</f>
        <v>Реконструкция 1КЛ 10 кВ АСБл-10 3х240 протяженностью 0,16 км, направлением от ПС-671 с.4 яч.71 (ф.471 А) до РТП-65 с.2 яч.6, расположенной по адресу: Московская обл., г. Химки, ул. Кудрявцева (участок кабельной линии по адресу: Московская обл., г. Химки, от Ленинского пр-та, 27А до ул.Мичурина),  (1 КЛ в 2028 г.)</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c r="AD15" s="346"/>
      <c r="AE15" s="346"/>
      <c r="AF15" s="346"/>
      <c r="AG15" s="346"/>
      <c r="AH15" s="346"/>
      <c r="AI15" s="346"/>
      <c r="AJ15" s="346"/>
      <c r="AK15" s="346"/>
      <c r="AL15" s="346"/>
      <c r="AM15" s="346"/>
      <c r="AN15" s="346"/>
      <c r="AO15" s="346"/>
      <c r="AP15" s="346"/>
      <c r="AQ15" s="346"/>
      <c r="AR15" s="346"/>
      <c r="AS15" s="346"/>
      <c r="AT15" s="346"/>
      <c r="AU15" s="346"/>
      <c r="AV15" s="346"/>
    </row>
    <row r="16" spans="1:48" ht="15.75" x14ac:dyDescent="0.25">
      <c r="A16" s="326" t="s">
        <v>5</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c r="AS16" s="326"/>
      <c r="AT16" s="326"/>
      <c r="AU16" s="326"/>
      <c r="AV16" s="326"/>
    </row>
    <row r="17" spans="1:4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c r="AB17" s="365"/>
      <c r="AC17" s="365"/>
      <c r="AD17" s="365"/>
      <c r="AE17" s="365"/>
      <c r="AF17" s="365"/>
      <c r="AG17" s="365"/>
      <c r="AH17" s="365"/>
      <c r="AI17" s="365"/>
      <c r="AJ17" s="365"/>
      <c r="AK17" s="365"/>
      <c r="AL17" s="365"/>
      <c r="AM17" s="365"/>
      <c r="AN17" s="365"/>
      <c r="AO17" s="365"/>
      <c r="AP17" s="365"/>
      <c r="AQ17" s="365"/>
      <c r="AR17" s="365"/>
      <c r="AS17" s="365"/>
      <c r="AT17" s="365"/>
      <c r="AU17" s="365"/>
      <c r="AV17" s="365"/>
    </row>
    <row r="18" spans="1:48" ht="14.25" customHeight="1"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65"/>
      <c r="AL18" s="365"/>
      <c r="AM18" s="365"/>
      <c r="AN18" s="365"/>
      <c r="AO18" s="365"/>
      <c r="AP18" s="365"/>
      <c r="AQ18" s="365"/>
      <c r="AR18" s="365"/>
      <c r="AS18" s="365"/>
      <c r="AT18" s="365"/>
      <c r="AU18" s="365"/>
      <c r="AV18" s="365"/>
    </row>
    <row r="19" spans="1:4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c r="AB19" s="365"/>
      <c r="AC19" s="365"/>
      <c r="AD19" s="365"/>
      <c r="AE19" s="365"/>
      <c r="AF19" s="365"/>
      <c r="AG19" s="365"/>
      <c r="AH19" s="365"/>
      <c r="AI19" s="365"/>
      <c r="AJ19" s="365"/>
      <c r="AK19" s="365"/>
      <c r="AL19" s="365"/>
      <c r="AM19" s="365"/>
      <c r="AN19" s="365"/>
      <c r="AO19" s="365"/>
      <c r="AP19" s="365"/>
      <c r="AQ19" s="365"/>
      <c r="AR19" s="365"/>
      <c r="AS19" s="365"/>
      <c r="AT19" s="365"/>
      <c r="AU19" s="365"/>
      <c r="AV19" s="365"/>
    </row>
    <row r="20" spans="1:48" s="26" customFormat="1" x14ac:dyDescent="0.2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59"/>
      <c r="AB20" s="359"/>
      <c r="AC20" s="359"/>
      <c r="AD20" s="359"/>
      <c r="AE20" s="359"/>
      <c r="AF20" s="359"/>
      <c r="AG20" s="359"/>
      <c r="AH20" s="359"/>
      <c r="AI20" s="359"/>
      <c r="AJ20" s="359"/>
      <c r="AK20" s="359"/>
      <c r="AL20" s="359"/>
      <c r="AM20" s="359"/>
      <c r="AN20" s="359"/>
      <c r="AO20" s="359"/>
      <c r="AP20" s="359"/>
      <c r="AQ20" s="359"/>
      <c r="AR20" s="359"/>
      <c r="AS20" s="359"/>
      <c r="AT20" s="359"/>
      <c r="AU20" s="359"/>
      <c r="AV20" s="359"/>
    </row>
    <row r="21" spans="1:48" s="26" customFormat="1" x14ac:dyDescent="0.25">
      <c r="A21" s="494" t="s">
        <v>534</v>
      </c>
      <c r="B21" s="494"/>
      <c r="C21" s="494"/>
      <c r="D21" s="494"/>
      <c r="E21" s="494"/>
      <c r="F21" s="494"/>
      <c r="G21" s="494"/>
      <c r="H21" s="494"/>
      <c r="I21" s="494"/>
      <c r="J21" s="494"/>
      <c r="K21" s="494"/>
      <c r="L21" s="494"/>
      <c r="M21" s="494"/>
      <c r="N21" s="494"/>
      <c r="O21" s="494"/>
      <c r="P21" s="494"/>
      <c r="Q21" s="494"/>
      <c r="R21" s="494"/>
      <c r="S21" s="494"/>
      <c r="T21" s="494"/>
      <c r="U21" s="494"/>
      <c r="V21" s="494"/>
      <c r="W21" s="494"/>
      <c r="X21" s="494"/>
      <c r="Y21" s="494"/>
      <c r="Z21" s="494"/>
      <c r="AA21" s="494"/>
      <c r="AB21" s="494"/>
      <c r="AC21" s="494"/>
      <c r="AD21" s="494"/>
      <c r="AE21" s="494"/>
      <c r="AF21" s="494"/>
      <c r="AG21" s="494"/>
      <c r="AH21" s="494"/>
      <c r="AI21" s="494"/>
      <c r="AJ21" s="494"/>
      <c r="AK21" s="494"/>
      <c r="AL21" s="494"/>
      <c r="AM21" s="494"/>
      <c r="AN21" s="494"/>
      <c r="AO21" s="494"/>
      <c r="AP21" s="494"/>
      <c r="AQ21" s="494"/>
      <c r="AR21" s="494"/>
      <c r="AS21" s="494"/>
      <c r="AT21" s="494"/>
      <c r="AU21" s="494"/>
      <c r="AV21" s="494"/>
    </row>
    <row r="22" spans="1:48" s="26" customFormat="1" ht="58.5" customHeight="1" x14ac:dyDescent="0.25">
      <c r="A22" s="485" t="s">
        <v>51</v>
      </c>
      <c r="B22" s="496" t="s">
        <v>23</v>
      </c>
      <c r="C22" s="485" t="s">
        <v>50</v>
      </c>
      <c r="D22" s="485" t="s">
        <v>49</v>
      </c>
      <c r="E22" s="499" t="s">
        <v>544</v>
      </c>
      <c r="F22" s="500"/>
      <c r="G22" s="500"/>
      <c r="H22" s="500"/>
      <c r="I22" s="500"/>
      <c r="J22" s="500"/>
      <c r="K22" s="500"/>
      <c r="L22" s="501"/>
      <c r="M22" s="485" t="s">
        <v>48</v>
      </c>
      <c r="N22" s="485" t="s">
        <v>47</v>
      </c>
      <c r="O22" s="485" t="s">
        <v>46</v>
      </c>
      <c r="P22" s="480" t="s">
        <v>266</v>
      </c>
      <c r="Q22" s="480" t="s">
        <v>45</v>
      </c>
      <c r="R22" s="480" t="s">
        <v>44</v>
      </c>
      <c r="S22" s="480" t="s">
        <v>43</v>
      </c>
      <c r="T22" s="480"/>
      <c r="U22" s="502" t="s">
        <v>42</v>
      </c>
      <c r="V22" s="502" t="s">
        <v>41</v>
      </c>
      <c r="W22" s="480" t="s">
        <v>40</v>
      </c>
      <c r="X22" s="480" t="s">
        <v>39</v>
      </c>
      <c r="Y22" s="480" t="s">
        <v>38</v>
      </c>
      <c r="Z22" s="487" t="s">
        <v>37</v>
      </c>
      <c r="AA22" s="480" t="s">
        <v>36</v>
      </c>
      <c r="AB22" s="480" t="s">
        <v>35</v>
      </c>
      <c r="AC22" s="480" t="s">
        <v>34</v>
      </c>
      <c r="AD22" s="480" t="s">
        <v>33</v>
      </c>
      <c r="AE22" s="480" t="s">
        <v>32</v>
      </c>
      <c r="AF22" s="480" t="s">
        <v>31</v>
      </c>
      <c r="AG22" s="480"/>
      <c r="AH22" s="480"/>
      <c r="AI22" s="480"/>
      <c r="AJ22" s="480"/>
      <c r="AK22" s="480"/>
      <c r="AL22" s="480" t="s">
        <v>30</v>
      </c>
      <c r="AM22" s="480"/>
      <c r="AN22" s="480"/>
      <c r="AO22" s="480"/>
      <c r="AP22" s="480" t="s">
        <v>29</v>
      </c>
      <c r="AQ22" s="480"/>
      <c r="AR22" s="480" t="s">
        <v>28</v>
      </c>
      <c r="AS22" s="480" t="s">
        <v>27</v>
      </c>
      <c r="AT22" s="480" t="s">
        <v>26</v>
      </c>
      <c r="AU22" s="480" t="s">
        <v>25</v>
      </c>
      <c r="AV22" s="488" t="s">
        <v>24</v>
      </c>
    </row>
    <row r="23" spans="1:48" s="26" customFormat="1" ht="64.5" customHeight="1" x14ac:dyDescent="0.25">
      <c r="A23" s="495"/>
      <c r="B23" s="497"/>
      <c r="C23" s="495"/>
      <c r="D23" s="495"/>
      <c r="E23" s="490" t="s">
        <v>22</v>
      </c>
      <c r="F23" s="481" t="s">
        <v>136</v>
      </c>
      <c r="G23" s="481" t="s">
        <v>135</v>
      </c>
      <c r="H23" s="481" t="s">
        <v>134</v>
      </c>
      <c r="I23" s="483" t="s">
        <v>453</v>
      </c>
      <c r="J23" s="483" t="s">
        <v>454</v>
      </c>
      <c r="K23" s="483" t="s">
        <v>455</v>
      </c>
      <c r="L23" s="481" t="s">
        <v>76</v>
      </c>
      <c r="M23" s="495"/>
      <c r="N23" s="495"/>
      <c r="O23" s="495"/>
      <c r="P23" s="480"/>
      <c r="Q23" s="480"/>
      <c r="R23" s="480"/>
      <c r="S23" s="492" t="s">
        <v>3</v>
      </c>
      <c r="T23" s="492" t="s">
        <v>10</v>
      </c>
      <c r="U23" s="502"/>
      <c r="V23" s="502"/>
      <c r="W23" s="480"/>
      <c r="X23" s="480"/>
      <c r="Y23" s="480"/>
      <c r="Z23" s="480"/>
      <c r="AA23" s="480"/>
      <c r="AB23" s="480"/>
      <c r="AC23" s="480"/>
      <c r="AD23" s="480"/>
      <c r="AE23" s="480"/>
      <c r="AF23" s="480" t="s">
        <v>21</v>
      </c>
      <c r="AG23" s="480"/>
      <c r="AH23" s="480" t="s">
        <v>20</v>
      </c>
      <c r="AI23" s="480"/>
      <c r="AJ23" s="485" t="s">
        <v>19</v>
      </c>
      <c r="AK23" s="485" t="s">
        <v>18</v>
      </c>
      <c r="AL23" s="485" t="s">
        <v>17</v>
      </c>
      <c r="AM23" s="485" t="s">
        <v>16</v>
      </c>
      <c r="AN23" s="485" t="s">
        <v>15</v>
      </c>
      <c r="AO23" s="485" t="s">
        <v>14</v>
      </c>
      <c r="AP23" s="485" t="s">
        <v>13</v>
      </c>
      <c r="AQ23" s="503" t="s">
        <v>10</v>
      </c>
      <c r="AR23" s="480"/>
      <c r="AS23" s="480"/>
      <c r="AT23" s="480"/>
      <c r="AU23" s="480"/>
      <c r="AV23" s="489"/>
    </row>
    <row r="24" spans="1:48" s="26" customFormat="1" ht="96.75" customHeight="1" x14ac:dyDescent="0.25">
      <c r="A24" s="486"/>
      <c r="B24" s="498"/>
      <c r="C24" s="486"/>
      <c r="D24" s="486"/>
      <c r="E24" s="491"/>
      <c r="F24" s="482"/>
      <c r="G24" s="482"/>
      <c r="H24" s="482"/>
      <c r="I24" s="484"/>
      <c r="J24" s="484"/>
      <c r="K24" s="484"/>
      <c r="L24" s="482"/>
      <c r="M24" s="486"/>
      <c r="N24" s="486"/>
      <c r="O24" s="486"/>
      <c r="P24" s="480"/>
      <c r="Q24" s="480"/>
      <c r="R24" s="480"/>
      <c r="S24" s="493"/>
      <c r="T24" s="493"/>
      <c r="U24" s="502"/>
      <c r="V24" s="502"/>
      <c r="W24" s="480"/>
      <c r="X24" s="480"/>
      <c r="Y24" s="480"/>
      <c r="Z24" s="480"/>
      <c r="AA24" s="480"/>
      <c r="AB24" s="480"/>
      <c r="AC24" s="480"/>
      <c r="AD24" s="480"/>
      <c r="AE24" s="480"/>
      <c r="AF24" s="173" t="s">
        <v>12</v>
      </c>
      <c r="AG24" s="173" t="s">
        <v>11</v>
      </c>
      <c r="AH24" s="174" t="s">
        <v>3</v>
      </c>
      <c r="AI24" s="174" t="s">
        <v>10</v>
      </c>
      <c r="AJ24" s="486"/>
      <c r="AK24" s="486"/>
      <c r="AL24" s="486"/>
      <c r="AM24" s="486"/>
      <c r="AN24" s="486"/>
      <c r="AO24" s="486"/>
      <c r="AP24" s="486"/>
      <c r="AQ24" s="504"/>
      <c r="AR24" s="480"/>
      <c r="AS24" s="480"/>
      <c r="AT24" s="480"/>
      <c r="AU24" s="480"/>
      <c r="AV24" s="48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70" zoomScaleNormal="90" zoomScaleSheetLayoutView="100" workbookViewId="0">
      <selection activeCell="A27" sqref="A27"/>
    </sheetView>
  </sheetViews>
  <sheetFormatPr defaultRowHeight="15.75" x14ac:dyDescent="0.25"/>
  <cols>
    <col min="1" max="2" width="66.140625" style="144" customWidth="1"/>
    <col min="3" max="256" width="9.140625" style="145"/>
    <col min="257" max="258" width="66.140625" style="145" customWidth="1"/>
    <col min="259" max="512" width="9.140625" style="145"/>
    <col min="513" max="514" width="66.140625" style="145" customWidth="1"/>
    <col min="515" max="768" width="9.140625" style="145"/>
    <col min="769" max="770" width="66.140625" style="145" customWidth="1"/>
    <col min="771" max="1024" width="9.140625" style="145"/>
    <col min="1025" max="1026" width="66.140625" style="145" customWidth="1"/>
    <col min="1027" max="1280" width="9.140625" style="145"/>
    <col min="1281" max="1282" width="66.140625" style="145" customWidth="1"/>
    <col min="1283" max="1536" width="9.140625" style="145"/>
    <col min="1537" max="1538" width="66.140625" style="145" customWidth="1"/>
    <col min="1539" max="1792" width="9.140625" style="145"/>
    <col min="1793" max="1794" width="66.140625" style="145" customWidth="1"/>
    <col min="1795" max="2048" width="9.140625" style="145"/>
    <col min="2049" max="2050" width="66.140625" style="145" customWidth="1"/>
    <col min="2051" max="2304" width="9.140625" style="145"/>
    <col min="2305" max="2306" width="66.140625" style="145" customWidth="1"/>
    <col min="2307" max="2560" width="9.140625" style="145"/>
    <col min="2561" max="2562" width="66.140625" style="145" customWidth="1"/>
    <col min="2563" max="2816" width="9.140625" style="145"/>
    <col min="2817" max="2818" width="66.140625" style="145" customWidth="1"/>
    <col min="2819" max="3072" width="9.140625" style="145"/>
    <col min="3073" max="3074" width="66.140625" style="145" customWidth="1"/>
    <col min="3075" max="3328" width="9.140625" style="145"/>
    <col min="3329" max="3330" width="66.140625" style="145" customWidth="1"/>
    <col min="3331" max="3584" width="9.140625" style="145"/>
    <col min="3585" max="3586" width="66.140625" style="145" customWidth="1"/>
    <col min="3587" max="3840" width="9.140625" style="145"/>
    <col min="3841" max="3842" width="66.140625" style="145" customWidth="1"/>
    <col min="3843" max="4096" width="9.140625" style="145"/>
    <col min="4097" max="4098" width="66.140625" style="145" customWidth="1"/>
    <col min="4099" max="4352" width="9.140625" style="145"/>
    <col min="4353" max="4354" width="66.140625" style="145" customWidth="1"/>
    <col min="4355" max="4608" width="9.140625" style="145"/>
    <col min="4609" max="4610" width="66.140625" style="145" customWidth="1"/>
    <col min="4611" max="4864" width="9.140625" style="145"/>
    <col min="4865" max="4866" width="66.140625" style="145" customWidth="1"/>
    <col min="4867" max="5120" width="9.140625" style="145"/>
    <col min="5121" max="5122" width="66.140625" style="145" customWidth="1"/>
    <col min="5123" max="5376" width="9.140625" style="145"/>
    <col min="5377" max="5378" width="66.140625" style="145" customWidth="1"/>
    <col min="5379" max="5632" width="9.140625" style="145"/>
    <col min="5633" max="5634" width="66.140625" style="145" customWidth="1"/>
    <col min="5635" max="5888" width="9.140625" style="145"/>
    <col min="5889" max="5890" width="66.140625" style="145" customWidth="1"/>
    <col min="5891" max="6144" width="9.140625" style="145"/>
    <col min="6145" max="6146" width="66.140625" style="145" customWidth="1"/>
    <col min="6147" max="6400" width="9.140625" style="145"/>
    <col min="6401" max="6402" width="66.140625" style="145" customWidth="1"/>
    <col min="6403" max="6656" width="9.140625" style="145"/>
    <col min="6657" max="6658" width="66.140625" style="145" customWidth="1"/>
    <col min="6659" max="6912" width="9.140625" style="145"/>
    <col min="6913" max="6914" width="66.140625" style="145" customWidth="1"/>
    <col min="6915" max="7168" width="9.140625" style="145"/>
    <col min="7169" max="7170" width="66.140625" style="145" customWidth="1"/>
    <col min="7171" max="7424" width="9.140625" style="145"/>
    <col min="7425" max="7426" width="66.140625" style="145" customWidth="1"/>
    <col min="7427" max="7680" width="9.140625" style="145"/>
    <col min="7681" max="7682" width="66.140625" style="145" customWidth="1"/>
    <col min="7683" max="7936" width="9.140625" style="145"/>
    <col min="7937" max="7938" width="66.140625" style="145" customWidth="1"/>
    <col min="7939" max="8192" width="9.140625" style="145"/>
    <col min="8193" max="8194" width="66.140625" style="145" customWidth="1"/>
    <col min="8195" max="8448" width="9.140625" style="145"/>
    <col min="8449" max="8450" width="66.140625" style="145" customWidth="1"/>
    <col min="8451" max="8704" width="9.140625" style="145"/>
    <col min="8705" max="8706" width="66.140625" style="145" customWidth="1"/>
    <col min="8707" max="8960" width="9.140625" style="145"/>
    <col min="8961" max="8962" width="66.140625" style="145" customWidth="1"/>
    <col min="8963" max="9216" width="9.140625" style="145"/>
    <col min="9217" max="9218" width="66.140625" style="145" customWidth="1"/>
    <col min="9219" max="9472" width="9.140625" style="145"/>
    <col min="9473" max="9474" width="66.140625" style="145" customWidth="1"/>
    <col min="9475" max="9728" width="9.140625" style="145"/>
    <col min="9729" max="9730" width="66.140625" style="145" customWidth="1"/>
    <col min="9731" max="9984" width="9.140625" style="145"/>
    <col min="9985" max="9986" width="66.140625" style="145" customWidth="1"/>
    <col min="9987" max="10240" width="9.140625" style="145"/>
    <col min="10241" max="10242" width="66.140625" style="145" customWidth="1"/>
    <col min="10243" max="10496" width="9.140625" style="145"/>
    <col min="10497" max="10498" width="66.140625" style="145" customWidth="1"/>
    <col min="10499" max="10752" width="9.140625" style="145"/>
    <col min="10753" max="10754" width="66.140625" style="145" customWidth="1"/>
    <col min="10755" max="11008" width="9.140625" style="145"/>
    <col min="11009" max="11010" width="66.140625" style="145" customWidth="1"/>
    <col min="11011" max="11264" width="9.140625" style="145"/>
    <col min="11265" max="11266" width="66.140625" style="145" customWidth="1"/>
    <col min="11267" max="11520" width="9.140625" style="145"/>
    <col min="11521" max="11522" width="66.140625" style="145" customWidth="1"/>
    <col min="11523" max="11776" width="9.140625" style="145"/>
    <col min="11777" max="11778" width="66.140625" style="145" customWidth="1"/>
    <col min="11779" max="12032" width="9.140625" style="145"/>
    <col min="12033" max="12034" width="66.140625" style="145" customWidth="1"/>
    <col min="12035" max="12288" width="9.140625" style="145"/>
    <col min="12289" max="12290" width="66.140625" style="145" customWidth="1"/>
    <col min="12291" max="12544" width="9.140625" style="145"/>
    <col min="12545" max="12546" width="66.140625" style="145" customWidth="1"/>
    <col min="12547" max="12800" width="9.140625" style="145"/>
    <col min="12801" max="12802" width="66.140625" style="145" customWidth="1"/>
    <col min="12803" max="13056" width="9.140625" style="145"/>
    <col min="13057" max="13058" width="66.140625" style="145" customWidth="1"/>
    <col min="13059" max="13312" width="9.140625" style="145"/>
    <col min="13313" max="13314" width="66.140625" style="145" customWidth="1"/>
    <col min="13315" max="13568" width="9.140625" style="145"/>
    <col min="13569" max="13570" width="66.140625" style="145" customWidth="1"/>
    <col min="13571" max="13824" width="9.140625" style="145"/>
    <col min="13825" max="13826" width="66.140625" style="145" customWidth="1"/>
    <col min="13827" max="14080" width="9.140625" style="145"/>
    <col min="14081" max="14082" width="66.140625" style="145" customWidth="1"/>
    <col min="14083" max="14336" width="9.140625" style="145"/>
    <col min="14337" max="14338" width="66.140625" style="145" customWidth="1"/>
    <col min="14339" max="14592" width="9.140625" style="145"/>
    <col min="14593" max="14594" width="66.140625" style="145" customWidth="1"/>
    <col min="14595" max="14848" width="9.140625" style="145"/>
    <col min="14849" max="14850" width="66.140625" style="145" customWidth="1"/>
    <col min="14851" max="15104" width="9.140625" style="145"/>
    <col min="15105" max="15106" width="66.140625" style="145" customWidth="1"/>
    <col min="15107" max="15360" width="9.140625" style="145"/>
    <col min="15361" max="15362" width="66.140625" style="145" customWidth="1"/>
    <col min="15363" max="15616" width="9.140625" style="145"/>
    <col min="15617" max="15618" width="66.140625" style="145" customWidth="1"/>
    <col min="15619" max="15872" width="9.140625" style="145"/>
    <col min="15873" max="15874" width="66.140625" style="145" customWidth="1"/>
    <col min="15875" max="16128" width="9.140625" style="145"/>
    <col min="16129" max="16130" width="66.140625" style="145" customWidth="1"/>
    <col min="16131" max="16384" width="9.140625" style="145"/>
  </cols>
  <sheetData>
    <row r="1" spans="1:8" ht="18.75" x14ac:dyDescent="0.25">
      <c r="B1" s="42" t="s">
        <v>68</v>
      </c>
    </row>
    <row r="2" spans="1:8" ht="18.75" x14ac:dyDescent="0.3">
      <c r="B2" s="15" t="s">
        <v>9</v>
      </c>
    </row>
    <row r="3" spans="1:8" ht="18.75" x14ac:dyDescent="0.3">
      <c r="B3" s="15" t="s">
        <v>550</v>
      </c>
    </row>
    <row r="4" spans="1:8" x14ac:dyDescent="0.25">
      <c r="B4" s="45"/>
    </row>
    <row r="5" spans="1:8" ht="18.75" x14ac:dyDescent="0.3">
      <c r="A5" s="346" t="s">
        <v>551</v>
      </c>
      <c r="B5" s="346"/>
      <c r="C5" s="90"/>
      <c r="D5" s="90"/>
      <c r="E5" s="90"/>
      <c r="F5" s="90"/>
      <c r="G5" s="90"/>
      <c r="H5" s="90"/>
    </row>
    <row r="6" spans="1:8" ht="18.75" x14ac:dyDescent="0.3">
      <c r="A6" s="178"/>
      <c r="B6" s="178"/>
      <c r="C6" s="178"/>
      <c r="D6" s="178"/>
      <c r="E6" s="178"/>
      <c r="F6" s="178"/>
      <c r="G6" s="178"/>
      <c r="H6" s="178"/>
    </row>
    <row r="7" spans="1:8" ht="18.75" x14ac:dyDescent="0.25">
      <c r="A7" s="321" t="s">
        <v>8</v>
      </c>
      <c r="B7" s="321"/>
      <c r="C7" s="177"/>
      <c r="D7" s="177"/>
      <c r="E7" s="177"/>
      <c r="F7" s="177"/>
      <c r="G7" s="177"/>
      <c r="H7" s="177"/>
    </row>
    <row r="8" spans="1:8" ht="18.75" x14ac:dyDescent="0.25">
      <c r="A8" s="177"/>
      <c r="B8" s="177"/>
      <c r="C8" s="177"/>
      <c r="D8" s="177"/>
      <c r="E8" s="177"/>
      <c r="F8" s="177"/>
      <c r="G8" s="177"/>
      <c r="H8" s="177"/>
    </row>
    <row r="9" spans="1:8" x14ac:dyDescent="0.25">
      <c r="A9" s="510" t="str">
        <f>'1. паспорт местоположение'!A9:C9</f>
        <v xml:space="preserve">Общество с ограниченной ответственностью "РЕГИОН ЭНЕРГО" </v>
      </c>
      <c r="B9" s="510"/>
      <c r="C9" s="175"/>
      <c r="D9" s="175"/>
      <c r="E9" s="175"/>
      <c r="F9" s="175"/>
      <c r="G9" s="175"/>
      <c r="H9" s="175"/>
    </row>
    <row r="10" spans="1:8" x14ac:dyDescent="0.25">
      <c r="A10" s="326" t="s">
        <v>7</v>
      </c>
      <c r="B10" s="326"/>
      <c r="C10" s="176"/>
      <c r="D10" s="176"/>
      <c r="E10" s="176"/>
      <c r="F10" s="176"/>
      <c r="G10" s="176"/>
      <c r="H10" s="176"/>
    </row>
    <row r="11" spans="1:8" ht="18.75" x14ac:dyDescent="0.25">
      <c r="A11" s="177"/>
      <c r="B11" s="177"/>
      <c r="C11" s="177"/>
      <c r="D11" s="177"/>
      <c r="E11" s="177"/>
      <c r="F11" s="177"/>
      <c r="G11" s="177"/>
      <c r="H11" s="177"/>
    </row>
    <row r="12" spans="1:8" ht="30.75" customHeight="1" x14ac:dyDescent="0.25">
      <c r="A12" s="347" t="str">
        <f>'1. паспорт местоположение'!A12:C12</f>
        <v>P_1.2.2.1_3</v>
      </c>
      <c r="B12" s="347"/>
      <c r="C12" s="175"/>
      <c r="D12" s="175"/>
      <c r="E12" s="175"/>
      <c r="F12" s="175"/>
      <c r="G12" s="175"/>
      <c r="H12" s="175"/>
    </row>
    <row r="13" spans="1:8" x14ac:dyDescent="0.25">
      <c r="A13" s="326" t="s">
        <v>6</v>
      </c>
      <c r="B13" s="326"/>
      <c r="C13" s="176"/>
      <c r="D13" s="176"/>
      <c r="E13" s="176"/>
      <c r="F13" s="176"/>
      <c r="G13" s="176"/>
      <c r="H13" s="176"/>
    </row>
    <row r="14" spans="1:8" ht="18.75" x14ac:dyDescent="0.25">
      <c r="A14" s="11"/>
      <c r="B14" s="11"/>
      <c r="C14" s="11"/>
      <c r="D14" s="11"/>
      <c r="E14" s="11"/>
      <c r="F14" s="11"/>
      <c r="G14" s="11"/>
      <c r="H14" s="11"/>
    </row>
    <row r="15" spans="1:8" s="65" customFormat="1" ht="57.75" customHeight="1" x14ac:dyDescent="0.25">
      <c r="A15" s="346" t="str">
        <f>'1. паспорт местоположение'!A15:C15</f>
        <v>Реконструкция 1КЛ 10 кВ АСБл-10 3х240 протяженностью 0,16 км, направлением от ПС-671 с.4 яч.71 (ф.471 А) до РТП-65 с.2 яч.6, расположенной по адресу: Московская обл., г. Химки, ул. Кудрявцева (участок кабельной линии по адресу: Московская обл., г. Химки, от Ленинского пр-та, 27А до ул.Мичурина),  (1 КЛ в 2028 г.)</v>
      </c>
      <c r="B15" s="346"/>
      <c r="C15" s="200"/>
      <c r="D15" s="200"/>
      <c r="E15" s="200"/>
      <c r="F15" s="200"/>
      <c r="G15" s="200"/>
      <c r="H15" s="200"/>
    </row>
    <row r="16" spans="1:8" x14ac:dyDescent="0.25">
      <c r="A16" s="326" t="s">
        <v>5</v>
      </c>
      <c r="B16" s="326"/>
      <c r="C16" s="176"/>
      <c r="D16" s="176"/>
      <c r="E16" s="176"/>
      <c r="F16" s="176"/>
      <c r="G16" s="176"/>
      <c r="H16" s="176"/>
    </row>
    <row r="17" spans="1:2" x14ac:dyDescent="0.25">
      <c r="B17" s="146"/>
    </row>
    <row r="18" spans="1:2" ht="33.75" customHeight="1" x14ac:dyDescent="0.25">
      <c r="A18" s="508" t="s">
        <v>535</v>
      </c>
      <c r="B18" s="509"/>
    </row>
    <row r="19" spans="1:2" x14ac:dyDescent="0.25">
      <c r="B19" s="45"/>
    </row>
    <row r="20" spans="1:2" ht="16.5" thickBot="1" x14ac:dyDescent="0.3">
      <c r="B20" s="147"/>
    </row>
    <row r="21" spans="1:2" ht="16.5" thickBot="1" x14ac:dyDescent="0.3">
      <c r="A21" s="148" t="s">
        <v>399</v>
      </c>
      <c r="B21" s="149" t="s">
        <v>596</v>
      </c>
    </row>
    <row r="22" spans="1:2" ht="16.5" thickBot="1" x14ac:dyDescent="0.3">
      <c r="A22" s="148" t="s">
        <v>400</v>
      </c>
      <c r="B22" s="149" t="s">
        <v>589</v>
      </c>
    </row>
    <row r="23" spans="1:2" ht="16.5" thickBot="1" x14ac:dyDescent="0.3">
      <c r="A23" s="148" t="s">
        <v>365</v>
      </c>
      <c r="B23" s="150" t="s">
        <v>557</v>
      </c>
    </row>
    <row r="24" spans="1:2" ht="16.5" thickBot="1" x14ac:dyDescent="0.3">
      <c r="A24" s="148" t="s">
        <v>401</v>
      </c>
      <c r="B24" s="150"/>
    </row>
    <row r="25" spans="1:2" ht="16.5" thickBot="1" x14ac:dyDescent="0.3">
      <c r="A25" s="151" t="s">
        <v>402</v>
      </c>
      <c r="B25" s="149">
        <f>'3.3 паспорт описание'!C28</f>
        <v>2028</v>
      </c>
    </row>
    <row r="26" spans="1:2" ht="16.5" thickBot="1" x14ac:dyDescent="0.3">
      <c r="A26" s="152" t="s">
        <v>403</v>
      </c>
      <c r="B26" s="153"/>
    </row>
    <row r="27" spans="1:2" ht="29.25" thickBot="1" x14ac:dyDescent="0.3">
      <c r="A27" s="160" t="s">
        <v>404</v>
      </c>
      <c r="B27" s="155"/>
    </row>
    <row r="28" spans="1:2" ht="16.5" thickBot="1" x14ac:dyDescent="0.3">
      <c r="A28" s="155" t="s">
        <v>405</v>
      </c>
      <c r="B28" s="155"/>
    </row>
    <row r="29" spans="1:2" ht="29.25" thickBot="1" x14ac:dyDescent="0.3">
      <c r="A29" s="161" t="s">
        <v>406</v>
      </c>
      <c r="B29" s="155"/>
    </row>
    <row r="30" spans="1:2" ht="29.25" thickBot="1" x14ac:dyDescent="0.3">
      <c r="A30" s="161" t="s">
        <v>407</v>
      </c>
      <c r="B30" s="155"/>
    </row>
    <row r="31" spans="1:2" ht="16.5" thickBot="1" x14ac:dyDescent="0.3">
      <c r="A31" s="155" t="s">
        <v>408</v>
      </c>
      <c r="B31" s="155"/>
    </row>
    <row r="32" spans="1:2" ht="29.25" thickBot="1" x14ac:dyDescent="0.3">
      <c r="A32" s="161" t="s">
        <v>409</v>
      </c>
      <c r="B32" s="155"/>
    </row>
    <row r="33" spans="1:2" ht="30.75" thickBot="1" x14ac:dyDescent="0.3">
      <c r="A33" s="155" t="s">
        <v>410</v>
      </c>
      <c r="B33" s="155"/>
    </row>
    <row r="34" spans="1:2" ht="16.5" thickBot="1" x14ac:dyDescent="0.3">
      <c r="A34" s="155" t="s">
        <v>411</v>
      </c>
      <c r="B34" s="155"/>
    </row>
    <row r="35" spans="1:2" ht="16.5" thickBot="1" x14ac:dyDescent="0.3">
      <c r="A35" s="155" t="s">
        <v>412</v>
      </c>
      <c r="B35" s="155"/>
    </row>
    <row r="36" spans="1:2" ht="16.5" thickBot="1" x14ac:dyDescent="0.3">
      <c r="A36" s="155" t="s">
        <v>413</v>
      </c>
      <c r="B36" s="155"/>
    </row>
    <row r="37" spans="1:2" ht="29.25" thickBot="1" x14ac:dyDescent="0.3">
      <c r="A37" s="161" t="s">
        <v>414</v>
      </c>
      <c r="B37" s="155"/>
    </row>
    <row r="38" spans="1:2" ht="30.75" thickBot="1" x14ac:dyDescent="0.3">
      <c r="A38" s="155" t="s">
        <v>410</v>
      </c>
      <c r="B38" s="155"/>
    </row>
    <row r="39" spans="1:2" ht="16.5" thickBot="1" x14ac:dyDescent="0.3">
      <c r="A39" s="155" t="s">
        <v>411</v>
      </c>
      <c r="B39" s="155"/>
    </row>
    <row r="40" spans="1:2" ht="16.5" thickBot="1" x14ac:dyDescent="0.3">
      <c r="A40" s="155" t="s">
        <v>412</v>
      </c>
      <c r="B40" s="155"/>
    </row>
    <row r="41" spans="1:2" ht="16.5" thickBot="1" x14ac:dyDescent="0.3">
      <c r="A41" s="155" t="s">
        <v>413</v>
      </c>
      <c r="B41" s="155"/>
    </row>
    <row r="42" spans="1:2" ht="29.25" thickBot="1" x14ac:dyDescent="0.3">
      <c r="A42" s="161" t="s">
        <v>415</v>
      </c>
      <c r="B42" s="155"/>
    </row>
    <row r="43" spans="1:2" ht="30.75" thickBot="1" x14ac:dyDescent="0.3">
      <c r="A43" s="155" t="s">
        <v>410</v>
      </c>
      <c r="B43" s="155"/>
    </row>
    <row r="44" spans="1:2" ht="16.5" thickBot="1" x14ac:dyDescent="0.3">
      <c r="A44" s="155" t="s">
        <v>411</v>
      </c>
      <c r="B44" s="155"/>
    </row>
    <row r="45" spans="1:2" ht="16.5" thickBot="1" x14ac:dyDescent="0.3">
      <c r="A45" s="155" t="s">
        <v>412</v>
      </c>
      <c r="B45" s="155"/>
    </row>
    <row r="46" spans="1:2" ht="16.5" thickBot="1" x14ac:dyDescent="0.3">
      <c r="A46" s="155" t="s">
        <v>413</v>
      </c>
      <c r="B46" s="155"/>
    </row>
    <row r="47" spans="1:2" ht="29.25" thickBot="1" x14ac:dyDescent="0.3">
      <c r="A47" s="154" t="s">
        <v>416</v>
      </c>
      <c r="B47" s="162"/>
    </row>
    <row r="48" spans="1:2" ht="16.5" thickBot="1" x14ac:dyDescent="0.3">
      <c r="A48" s="156" t="s">
        <v>408</v>
      </c>
      <c r="B48" s="162"/>
    </row>
    <row r="49" spans="1:2" ht="16.5" thickBot="1" x14ac:dyDescent="0.3">
      <c r="A49" s="156" t="s">
        <v>417</v>
      </c>
      <c r="B49" s="162"/>
    </row>
    <row r="50" spans="1:2" ht="16.5" thickBot="1" x14ac:dyDescent="0.3">
      <c r="A50" s="156" t="s">
        <v>418</v>
      </c>
      <c r="B50" s="162"/>
    </row>
    <row r="51" spans="1:2" ht="16.5" thickBot="1" x14ac:dyDescent="0.3">
      <c r="A51" s="156" t="s">
        <v>419</v>
      </c>
      <c r="B51" s="162"/>
    </row>
    <row r="52" spans="1:2" ht="16.5" thickBot="1" x14ac:dyDescent="0.3">
      <c r="A52" s="151" t="s">
        <v>420</v>
      </c>
      <c r="B52" s="163"/>
    </row>
    <row r="53" spans="1:2" ht="16.5" thickBot="1" x14ac:dyDescent="0.3">
      <c r="A53" s="151" t="s">
        <v>421</v>
      </c>
      <c r="B53" s="163"/>
    </row>
    <row r="54" spans="1:2" ht="16.5" thickBot="1" x14ac:dyDescent="0.3">
      <c r="A54" s="151" t="s">
        <v>422</v>
      </c>
      <c r="B54" s="163"/>
    </row>
    <row r="55" spans="1:2" ht="16.5" thickBot="1" x14ac:dyDescent="0.3">
      <c r="A55" s="152" t="s">
        <v>423</v>
      </c>
      <c r="B55" s="153"/>
    </row>
    <row r="56" spans="1:2" x14ac:dyDescent="0.25">
      <c r="A56" s="154" t="s">
        <v>424</v>
      </c>
      <c r="B56" s="505" t="s">
        <v>425</v>
      </c>
    </row>
    <row r="57" spans="1:2" x14ac:dyDescent="0.25">
      <c r="A57" s="158" t="s">
        <v>426</v>
      </c>
      <c r="B57" s="506"/>
    </row>
    <row r="58" spans="1:2" x14ac:dyDescent="0.25">
      <c r="A58" s="158" t="s">
        <v>427</v>
      </c>
      <c r="B58" s="506"/>
    </row>
    <row r="59" spans="1:2" x14ac:dyDescent="0.25">
      <c r="A59" s="158" t="s">
        <v>428</v>
      </c>
      <c r="B59" s="506"/>
    </row>
    <row r="60" spans="1:2" x14ac:dyDescent="0.25">
      <c r="A60" s="158" t="s">
        <v>429</v>
      </c>
      <c r="B60" s="506"/>
    </row>
    <row r="61" spans="1:2" ht="16.5" thickBot="1" x14ac:dyDescent="0.3">
      <c r="A61" s="159" t="s">
        <v>430</v>
      </c>
      <c r="B61" s="507"/>
    </row>
    <row r="62" spans="1:2" ht="30.75" thickBot="1" x14ac:dyDescent="0.3">
      <c r="A62" s="156" t="s">
        <v>431</v>
      </c>
      <c r="B62" s="157"/>
    </row>
    <row r="63" spans="1:2" ht="29.25" thickBot="1" x14ac:dyDescent="0.3">
      <c r="A63" s="151" t="s">
        <v>432</v>
      </c>
      <c r="B63" s="157"/>
    </row>
    <row r="64" spans="1:2" ht="16.5" thickBot="1" x14ac:dyDescent="0.3">
      <c r="A64" s="156" t="s">
        <v>408</v>
      </c>
      <c r="B64" s="164"/>
    </row>
    <row r="65" spans="1:2" ht="16.5" thickBot="1" x14ac:dyDescent="0.3">
      <c r="A65" s="156" t="s">
        <v>433</v>
      </c>
      <c r="B65" s="157"/>
    </row>
    <row r="66" spans="1:2" ht="16.5" thickBot="1" x14ac:dyDescent="0.3">
      <c r="A66" s="156" t="s">
        <v>434</v>
      </c>
      <c r="B66" s="164"/>
    </row>
    <row r="67" spans="1:2" ht="30.75" thickBot="1" x14ac:dyDescent="0.3">
      <c r="A67" s="165" t="s">
        <v>435</v>
      </c>
      <c r="B67" s="179" t="s">
        <v>436</v>
      </c>
    </row>
    <row r="68" spans="1:2" ht="16.5" thickBot="1" x14ac:dyDescent="0.3">
      <c r="A68" s="151" t="s">
        <v>437</v>
      </c>
      <c r="B68" s="163"/>
    </row>
    <row r="69" spans="1:2" ht="16.5" thickBot="1" x14ac:dyDescent="0.3">
      <c r="A69" s="158" t="s">
        <v>438</v>
      </c>
      <c r="B69" s="166"/>
    </row>
    <row r="70" spans="1:2" ht="16.5" thickBot="1" x14ac:dyDescent="0.3">
      <c r="A70" s="158" t="s">
        <v>439</v>
      </c>
      <c r="B70" s="166"/>
    </row>
    <row r="71" spans="1:2" ht="16.5" thickBot="1" x14ac:dyDescent="0.3">
      <c r="A71" s="158" t="s">
        <v>440</v>
      </c>
      <c r="B71" s="166"/>
    </row>
    <row r="72" spans="1:2" ht="45.75" thickBot="1" x14ac:dyDescent="0.3">
      <c r="A72" s="167" t="s">
        <v>441</v>
      </c>
      <c r="B72" s="164" t="s">
        <v>442</v>
      </c>
    </row>
    <row r="73" spans="1:2" ht="28.5" x14ac:dyDescent="0.25">
      <c r="A73" s="154" t="s">
        <v>443</v>
      </c>
      <c r="B73" s="505" t="s">
        <v>444</v>
      </c>
    </row>
    <row r="74" spans="1:2" x14ac:dyDescent="0.25">
      <c r="A74" s="158" t="s">
        <v>445</v>
      </c>
      <c r="B74" s="506"/>
    </row>
    <row r="75" spans="1:2" x14ac:dyDescent="0.25">
      <c r="A75" s="158" t="s">
        <v>446</v>
      </c>
      <c r="B75" s="506"/>
    </row>
    <row r="76" spans="1:2" x14ac:dyDescent="0.25">
      <c r="A76" s="158" t="s">
        <v>447</v>
      </c>
      <c r="B76" s="506"/>
    </row>
    <row r="77" spans="1:2" x14ac:dyDescent="0.25">
      <c r="A77" s="158" t="s">
        <v>448</v>
      </c>
      <c r="B77" s="506"/>
    </row>
    <row r="78" spans="1:2" ht="16.5" thickBot="1" x14ac:dyDescent="0.3">
      <c r="A78" s="168" t="s">
        <v>449</v>
      </c>
      <c r="B78" s="507"/>
    </row>
    <row r="81" spans="1:2" x14ac:dyDescent="0.25">
      <c r="A81" s="169"/>
      <c r="B81" s="170"/>
    </row>
    <row r="82" spans="1:2" x14ac:dyDescent="0.25">
      <c r="B82" s="171"/>
    </row>
    <row r="83" spans="1:2" x14ac:dyDescent="0.25">
      <c r="B83" s="17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55" zoomScaleSheetLayoutView="55" workbookViewId="0">
      <selection activeCell="A27" sqref="A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68</v>
      </c>
    </row>
    <row r="2" spans="1:28" s="12" customFormat="1" ht="18.75" customHeight="1" x14ac:dyDescent="0.3">
      <c r="A2" s="18"/>
      <c r="S2" s="15" t="s">
        <v>9</v>
      </c>
    </row>
    <row r="3" spans="1:28" s="12" customFormat="1" ht="18.75" x14ac:dyDescent="0.3">
      <c r="S3" s="15" t="s">
        <v>67</v>
      </c>
    </row>
    <row r="4" spans="1:28" s="12" customFormat="1" ht="18.75" customHeight="1" x14ac:dyDescent="0.2">
      <c r="A4" s="313" t="str">
        <f>'1. паспорт местоположение'!A5:C5</f>
        <v>Год раскрытия информации: 2025 год</v>
      </c>
      <c r="B4" s="313"/>
      <c r="C4" s="313"/>
      <c r="D4" s="313"/>
      <c r="E4" s="313"/>
      <c r="F4" s="313"/>
      <c r="G4" s="313"/>
      <c r="H4" s="313"/>
      <c r="I4" s="313"/>
      <c r="J4" s="313"/>
      <c r="K4" s="313"/>
      <c r="L4" s="313"/>
      <c r="M4" s="313"/>
      <c r="N4" s="313"/>
      <c r="O4" s="313"/>
      <c r="P4" s="313"/>
      <c r="Q4" s="313"/>
      <c r="R4" s="313"/>
      <c r="S4" s="313"/>
    </row>
    <row r="5" spans="1:28" s="12" customFormat="1" ht="15.75" x14ac:dyDescent="0.2">
      <c r="A5" s="17"/>
    </row>
    <row r="6" spans="1:28" s="12" customFormat="1" ht="18.75" x14ac:dyDescent="0.2">
      <c r="A6" s="321" t="s">
        <v>8</v>
      </c>
      <c r="B6" s="321"/>
      <c r="C6" s="321"/>
      <c r="D6" s="321"/>
      <c r="E6" s="321"/>
      <c r="F6" s="321"/>
      <c r="G6" s="321"/>
      <c r="H6" s="321"/>
      <c r="I6" s="321"/>
      <c r="J6" s="321"/>
      <c r="K6" s="321"/>
      <c r="L6" s="321"/>
      <c r="M6" s="321"/>
      <c r="N6" s="321"/>
      <c r="O6" s="321"/>
      <c r="P6" s="321"/>
      <c r="Q6" s="321"/>
      <c r="R6" s="321"/>
      <c r="S6" s="321"/>
      <c r="T6" s="13"/>
      <c r="U6" s="13"/>
      <c r="V6" s="13"/>
      <c r="W6" s="13"/>
      <c r="X6" s="13"/>
      <c r="Y6" s="13"/>
      <c r="Z6" s="13"/>
      <c r="AA6" s="13"/>
      <c r="AB6" s="13"/>
    </row>
    <row r="7" spans="1:28" s="12" customFormat="1" ht="18.75" x14ac:dyDescent="0.2">
      <c r="A7" s="321"/>
      <c r="B7" s="321"/>
      <c r="C7" s="321"/>
      <c r="D7" s="321"/>
      <c r="E7" s="321"/>
      <c r="F7" s="321"/>
      <c r="G7" s="321"/>
      <c r="H7" s="321"/>
      <c r="I7" s="321"/>
      <c r="J7" s="321"/>
      <c r="K7" s="321"/>
      <c r="L7" s="321"/>
      <c r="M7" s="321"/>
      <c r="N7" s="321"/>
      <c r="O7" s="321"/>
      <c r="P7" s="321"/>
      <c r="Q7" s="321"/>
      <c r="R7" s="321"/>
      <c r="S7" s="321"/>
      <c r="T7" s="13"/>
      <c r="U7" s="13"/>
      <c r="V7" s="13"/>
      <c r="W7" s="13"/>
      <c r="X7" s="13"/>
      <c r="Y7" s="13"/>
      <c r="Z7" s="13"/>
      <c r="AA7" s="13"/>
      <c r="AB7" s="13"/>
    </row>
    <row r="8" spans="1:28" s="12" customFormat="1" ht="18.75" x14ac:dyDescent="0.2">
      <c r="A8" s="322" t="str">
        <f>'1. паспорт местоположение'!A9:C9</f>
        <v xml:space="preserve">Общество с ограниченной ответственностью "РЕГИОН ЭНЕРГО" </v>
      </c>
      <c r="B8" s="322"/>
      <c r="C8" s="322"/>
      <c r="D8" s="322"/>
      <c r="E8" s="322"/>
      <c r="F8" s="322"/>
      <c r="G8" s="322"/>
      <c r="H8" s="322"/>
      <c r="I8" s="322"/>
      <c r="J8" s="322"/>
      <c r="K8" s="322"/>
      <c r="L8" s="322"/>
      <c r="M8" s="322"/>
      <c r="N8" s="322"/>
      <c r="O8" s="322"/>
      <c r="P8" s="322"/>
      <c r="Q8" s="322"/>
      <c r="R8" s="322"/>
      <c r="S8" s="322"/>
      <c r="T8" s="13"/>
      <c r="U8" s="13"/>
      <c r="V8" s="13"/>
      <c r="W8" s="13"/>
      <c r="X8" s="13"/>
      <c r="Y8" s="13"/>
      <c r="Z8" s="13"/>
      <c r="AA8" s="13"/>
      <c r="AB8" s="13"/>
    </row>
    <row r="9" spans="1:28" s="12" customFormat="1" ht="18.75" x14ac:dyDescent="0.2">
      <c r="A9" s="326" t="s">
        <v>7</v>
      </c>
      <c r="B9" s="326"/>
      <c r="C9" s="326"/>
      <c r="D9" s="326"/>
      <c r="E9" s="326"/>
      <c r="F9" s="326"/>
      <c r="G9" s="326"/>
      <c r="H9" s="326"/>
      <c r="I9" s="326"/>
      <c r="J9" s="326"/>
      <c r="K9" s="326"/>
      <c r="L9" s="326"/>
      <c r="M9" s="326"/>
      <c r="N9" s="326"/>
      <c r="O9" s="326"/>
      <c r="P9" s="326"/>
      <c r="Q9" s="326"/>
      <c r="R9" s="326"/>
      <c r="S9" s="326"/>
      <c r="T9" s="13"/>
      <c r="U9" s="13"/>
      <c r="V9" s="13"/>
      <c r="W9" s="13"/>
      <c r="X9" s="13"/>
      <c r="Y9" s="13"/>
      <c r="Z9" s="13"/>
      <c r="AA9" s="13"/>
      <c r="AB9" s="13"/>
    </row>
    <row r="10" spans="1:28" s="12" customFormat="1" ht="18.75" x14ac:dyDescent="0.2">
      <c r="A10" s="321"/>
      <c r="B10" s="321"/>
      <c r="C10" s="321"/>
      <c r="D10" s="321"/>
      <c r="E10" s="321"/>
      <c r="F10" s="321"/>
      <c r="G10" s="321"/>
      <c r="H10" s="321"/>
      <c r="I10" s="321"/>
      <c r="J10" s="321"/>
      <c r="K10" s="321"/>
      <c r="L10" s="321"/>
      <c r="M10" s="321"/>
      <c r="N10" s="321"/>
      <c r="O10" s="321"/>
      <c r="P10" s="321"/>
      <c r="Q10" s="321"/>
      <c r="R10" s="321"/>
      <c r="S10" s="321"/>
      <c r="T10" s="13"/>
      <c r="U10" s="13"/>
      <c r="V10" s="13"/>
      <c r="W10" s="13"/>
      <c r="X10" s="13"/>
      <c r="Y10" s="13"/>
      <c r="Z10" s="13"/>
      <c r="AA10" s="13"/>
      <c r="AB10" s="13"/>
    </row>
    <row r="11" spans="1:28" s="12" customFormat="1" ht="18.75" x14ac:dyDescent="0.2">
      <c r="A11" s="327" t="str">
        <f>'1. паспорт местоположение'!A12:C12</f>
        <v>P_1.2.2.1_3</v>
      </c>
      <c r="B11" s="327"/>
      <c r="C11" s="327"/>
      <c r="D11" s="327"/>
      <c r="E11" s="327"/>
      <c r="F11" s="327"/>
      <c r="G11" s="327"/>
      <c r="H11" s="327"/>
      <c r="I11" s="327"/>
      <c r="J11" s="327"/>
      <c r="K11" s="327"/>
      <c r="L11" s="327"/>
      <c r="M11" s="327"/>
      <c r="N11" s="327"/>
      <c r="O11" s="327"/>
      <c r="P11" s="327"/>
      <c r="Q11" s="327"/>
      <c r="R11" s="327"/>
      <c r="S11" s="327"/>
      <c r="T11" s="13"/>
      <c r="U11" s="13"/>
      <c r="V11" s="13"/>
      <c r="W11" s="13"/>
      <c r="X11" s="13"/>
      <c r="Y11" s="13"/>
      <c r="Z11" s="13"/>
      <c r="AA11" s="13"/>
      <c r="AB11" s="13"/>
    </row>
    <row r="12" spans="1:28" s="12" customFormat="1" ht="18.75" x14ac:dyDescent="0.2">
      <c r="A12" s="326" t="s">
        <v>6</v>
      </c>
      <c r="B12" s="326"/>
      <c r="C12" s="326"/>
      <c r="D12" s="326"/>
      <c r="E12" s="326"/>
      <c r="F12" s="326"/>
      <c r="G12" s="326"/>
      <c r="H12" s="326"/>
      <c r="I12" s="326"/>
      <c r="J12" s="326"/>
      <c r="K12" s="326"/>
      <c r="L12" s="326"/>
      <c r="M12" s="326"/>
      <c r="N12" s="326"/>
      <c r="O12" s="326"/>
      <c r="P12" s="326"/>
      <c r="Q12" s="326"/>
      <c r="R12" s="326"/>
      <c r="S12" s="326"/>
      <c r="T12" s="13"/>
      <c r="U12" s="13"/>
      <c r="V12" s="13"/>
      <c r="W12" s="13"/>
      <c r="X12" s="13"/>
      <c r="Y12" s="13"/>
      <c r="Z12" s="13"/>
      <c r="AA12" s="13"/>
      <c r="AB12" s="13"/>
    </row>
    <row r="13" spans="1:28" s="9" customFormat="1" ht="15.75" customHeight="1" x14ac:dyDescent="0.2">
      <c r="A13" s="328"/>
      <c r="B13" s="328"/>
      <c r="C13" s="328"/>
      <c r="D13" s="328"/>
      <c r="E13" s="328"/>
      <c r="F13" s="328"/>
      <c r="G13" s="328"/>
      <c r="H13" s="328"/>
      <c r="I13" s="328"/>
      <c r="J13" s="328"/>
      <c r="K13" s="328"/>
      <c r="L13" s="328"/>
      <c r="M13" s="328"/>
      <c r="N13" s="328"/>
      <c r="O13" s="328"/>
      <c r="P13" s="328"/>
      <c r="Q13" s="328"/>
      <c r="R13" s="328"/>
      <c r="S13" s="328"/>
      <c r="T13" s="10"/>
      <c r="U13" s="10"/>
      <c r="V13" s="10"/>
      <c r="W13" s="10"/>
      <c r="X13" s="10"/>
      <c r="Y13" s="10"/>
      <c r="Z13" s="10"/>
      <c r="AA13" s="10"/>
      <c r="AB13" s="10"/>
    </row>
    <row r="14" spans="1:28" s="3" customFormat="1" ht="15.75" x14ac:dyDescent="0.2">
      <c r="A14" s="322" t="str">
        <f>'1. паспорт местоположение'!A15:C15</f>
        <v>Реконструкция 1КЛ 10 кВ АСБл-10 3х240 протяженностью 0,16 км, направлением от ПС-671 с.4 яч.71 (ф.471 А) до РТП-65 с.2 яч.6, расположенной по адресу: Московская обл., г. Химки, ул. Кудрявцева (участок кабельной линии по адресу: Московская обл., г. Химки, от Ленинского пр-та, 27А до ул.Мичурина),  (1 КЛ в 2028 г.)</v>
      </c>
      <c r="B14" s="322"/>
      <c r="C14" s="322"/>
      <c r="D14" s="322"/>
      <c r="E14" s="322"/>
      <c r="F14" s="322"/>
      <c r="G14" s="322"/>
      <c r="H14" s="322"/>
      <c r="I14" s="322"/>
      <c r="J14" s="322"/>
      <c r="K14" s="322"/>
      <c r="L14" s="322"/>
      <c r="M14" s="322"/>
      <c r="N14" s="322"/>
      <c r="O14" s="322"/>
      <c r="P14" s="322"/>
      <c r="Q14" s="322"/>
      <c r="R14" s="322"/>
      <c r="S14" s="322"/>
      <c r="T14" s="8"/>
      <c r="U14" s="8"/>
      <c r="V14" s="8"/>
      <c r="W14" s="8"/>
      <c r="X14" s="8"/>
      <c r="Y14" s="8"/>
      <c r="Z14" s="8"/>
      <c r="AA14" s="8"/>
      <c r="AB14" s="8"/>
    </row>
    <row r="15" spans="1:28" s="3" customFormat="1" ht="15" customHeight="1" x14ac:dyDescent="0.2">
      <c r="A15" s="326" t="s">
        <v>5</v>
      </c>
      <c r="B15" s="326"/>
      <c r="C15" s="326"/>
      <c r="D15" s="326"/>
      <c r="E15" s="326"/>
      <c r="F15" s="326"/>
      <c r="G15" s="326"/>
      <c r="H15" s="326"/>
      <c r="I15" s="326"/>
      <c r="J15" s="326"/>
      <c r="K15" s="326"/>
      <c r="L15" s="326"/>
      <c r="M15" s="326"/>
      <c r="N15" s="326"/>
      <c r="O15" s="326"/>
      <c r="P15" s="326"/>
      <c r="Q15" s="326"/>
      <c r="R15" s="326"/>
      <c r="S15" s="326"/>
      <c r="T15" s="6"/>
      <c r="U15" s="6"/>
      <c r="V15" s="6"/>
      <c r="W15" s="6"/>
      <c r="X15" s="6"/>
      <c r="Y15" s="6"/>
      <c r="Z15" s="6"/>
      <c r="AA15" s="6"/>
      <c r="AB15" s="6"/>
    </row>
    <row r="16" spans="1:28" s="3" customFormat="1" ht="15" customHeight="1" x14ac:dyDescent="0.2">
      <c r="A16" s="329"/>
      <c r="B16" s="329"/>
      <c r="C16" s="329"/>
      <c r="D16" s="329"/>
      <c r="E16" s="329"/>
      <c r="F16" s="329"/>
      <c r="G16" s="329"/>
      <c r="H16" s="329"/>
      <c r="I16" s="329"/>
      <c r="J16" s="329"/>
      <c r="K16" s="329"/>
      <c r="L16" s="329"/>
      <c r="M16" s="329"/>
      <c r="N16" s="329"/>
      <c r="O16" s="329"/>
      <c r="P16" s="329"/>
      <c r="Q16" s="329"/>
      <c r="R16" s="329"/>
      <c r="S16" s="329"/>
      <c r="T16" s="4"/>
      <c r="U16" s="4"/>
      <c r="V16" s="4"/>
      <c r="W16" s="4"/>
      <c r="X16" s="4"/>
      <c r="Y16" s="4"/>
    </row>
    <row r="17" spans="1:28" s="3" customFormat="1" ht="45.75" customHeight="1" x14ac:dyDescent="0.2">
      <c r="A17" s="330" t="s">
        <v>510</v>
      </c>
      <c r="B17" s="330"/>
      <c r="C17" s="330"/>
      <c r="D17" s="330"/>
      <c r="E17" s="330"/>
      <c r="F17" s="330"/>
      <c r="G17" s="330"/>
      <c r="H17" s="330"/>
      <c r="I17" s="330"/>
      <c r="J17" s="330"/>
      <c r="K17" s="330"/>
      <c r="L17" s="330"/>
      <c r="M17" s="330"/>
      <c r="N17" s="330"/>
      <c r="O17" s="330"/>
      <c r="P17" s="330"/>
      <c r="Q17" s="330"/>
      <c r="R17" s="330"/>
      <c r="S17" s="330"/>
      <c r="T17" s="7"/>
      <c r="U17" s="7"/>
      <c r="V17" s="7"/>
      <c r="W17" s="7"/>
      <c r="X17" s="7"/>
      <c r="Y17" s="7"/>
      <c r="Z17" s="7"/>
      <c r="AA17" s="7"/>
      <c r="AB17" s="7"/>
    </row>
    <row r="18" spans="1:28" s="3"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4"/>
      <c r="U18" s="4"/>
      <c r="V18" s="4"/>
      <c r="W18" s="4"/>
      <c r="X18" s="4"/>
      <c r="Y18" s="4"/>
    </row>
    <row r="19" spans="1:28" s="3" customFormat="1" ht="54" customHeight="1" x14ac:dyDescent="0.2">
      <c r="A19" s="320" t="s">
        <v>4</v>
      </c>
      <c r="B19" s="320" t="s">
        <v>104</v>
      </c>
      <c r="C19" s="323" t="s">
        <v>398</v>
      </c>
      <c r="D19" s="320" t="s">
        <v>397</v>
      </c>
      <c r="E19" s="320" t="s">
        <v>103</v>
      </c>
      <c r="F19" s="320" t="s">
        <v>102</v>
      </c>
      <c r="G19" s="320" t="s">
        <v>393</v>
      </c>
      <c r="H19" s="320" t="s">
        <v>101</v>
      </c>
      <c r="I19" s="320" t="s">
        <v>100</v>
      </c>
      <c r="J19" s="320" t="s">
        <v>99</v>
      </c>
      <c r="K19" s="320" t="s">
        <v>98</v>
      </c>
      <c r="L19" s="320" t="s">
        <v>97</v>
      </c>
      <c r="M19" s="320" t="s">
        <v>96</v>
      </c>
      <c r="N19" s="320" t="s">
        <v>95</v>
      </c>
      <c r="O19" s="320" t="s">
        <v>94</v>
      </c>
      <c r="P19" s="320" t="s">
        <v>93</v>
      </c>
      <c r="Q19" s="320" t="s">
        <v>396</v>
      </c>
      <c r="R19" s="320"/>
      <c r="S19" s="325" t="s">
        <v>502</v>
      </c>
      <c r="T19" s="4"/>
      <c r="U19" s="4"/>
      <c r="V19" s="4"/>
      <c r="W19" s="4"/>
      <c r="X19" s="4"/>
      <c r="Y19" s="4"/>
    </row>
    <row r="20" spans="1:28" s="3" customFormat="1" ht="180.75" customHeight="1" x14ac:dyDescent="0.2">
      <c r="A20" s="320"/>
      <c r="B20" s="320"/>
      <c r="C20" s="324"/>
      <c r="D20" s="320"/>
      <c r="E20" s="320"/>
      <c r="F20" s="320"/>
      <c r="G20" s="320"/>
      <c r="H20" s="320"/>
      <c r="I20" s="320"/>
      <c r="J20" s="320"/>
      <c r="K20" s="320"/>
      <c r="L20" s="320"/>
      <c r="M20" s="320"/>
      <c r="N20" s="320"/>
      <c r="O20" s="320"/>
      <c r="P20" s="320"/>
      <c r="Q20" s="43" t="s">
        <v>394</v>
      </c>
      <c r="R20" s="44" t="s">
        <v>395</v>
      </c>
      <c r="S20" s="325"/>
      <c r="T20" s="31"/>
      <c r="U20" s="31"/>
      <c r="V20" s="31"/>
      <c r="W20" s="31"/>
      <c r="X20" s="31"/>
      <c r="Y20" s="31"/>
      <c r="Z20" s="30"/>
      <c r="AA20" s="30"/>
      <c r="AB20" s="30"/>
    </row>
    <row r="21" spans="1:28" s="3" customFormat="1" ht="18.75" x14ac:dyDescent="0.2">
      <c r="A21" s="43">
        <v>1</v>
      </c>
      <c r="B21" s="47">
        <v>2</v>
      </c>
      <c r="C21" s="43">
        <v>3</v>
      </c>
      <c r="D21" s="47">
        <v>4</v>
      </c>
      <c r="E21" s="43">
        <v>5</v>
      </c>
      <c r="F21" s="47">
        <v>6</v>
      </c>
      <c r="G21" s="182">
        <v>7</v>
      </c>
      <c r="H21" s="183">
        <v>8</v>
      </c>
      <c r="I21" s="182">
        <v>9</v>
      </c>
      <c r="J21" s="183">
        <v>10</v>
      </c>
      <c r="K21" s="182">
        <v>11</v>
      </c>
      <c r="L21" s="183">
        <v>12</v>
      </c>
      <c r="M21" s="182">
        <v>13</v>
      </c>
      <c r="N21" s="183">
        <v>14</v>
      </c>
      <c r="O21" s="182">
        <v>15</v>
      </c>
      <c r="P21" s="183">
        <v>16</v>
      </c>
      <c r="Q21" s="182">
        <v>17</v>
      </c>
      <c r="R21" s="183">
        <v>18</v>
      </c>
      <c r="S21" s="182">
        <v>19</v>
      </c>
      <c r="T21" s="31"/>
      <c r="U21" s="31"/>
      <c r="V21" s="31"/>
      <c r="W21" s="31"/>
      <c r="X21" s="31"/>
      <c r="Y21" s="31"/>
      <c r="Z21" s="30"/>
      <c r="AA21" s="30"/>
      <c r="AB21" s="30"/>
    </row>
    <row r="22" spans="1:28" s="3" customFormat="1" ht="32.25" customHeight="1" x14ac:dyDescent="0.2">
      <c r="A22" s="43"/>
      <c r="B22" s="47" t="s">
        <v>92</v>
      </c>
      <c r="C22" s="47"/>
      <c r="D22" s="47"/>
      <c r="E22" s="47" t="s">
        <v>91</v>
      </c>
      <c r="F22" s="47" t="s">
        <v>90</v>
      </c>
      <c r="G22" s="47" t="s">
        <v>503</v>
      </c>
      <c r="H22" s="47"/>
      <c r="I22" s="47"/>
      <c r="J22" s="47"/>
      <c r="K22" s="47"/>
      <c r="L22" s="47"/>
      <c r="M22" s="47"/>
      <c r="N22" s="47"/>
      <c r="O22" s="47"/>
      <c r="P22" s="47"/>
      <c r="Q22" s="41"/>
      <c r="R22" s="5"/>
      <c r="S22" s="181"/>
      <c r="T22" s="31"/>
      <c r="U22" s="31"/>
      <c r="V22" s="31"/>
      <c r="W22" s="31"/>
      <c r="X22" s="31"/>
      <c r="Y22" s="31"/>
      <c r="Z22" s="30"/>
      <c r="AA22" s="30"/>
      <c r="AB22" s="30"/>
    </row>
    <row r="23" spans="1:28" s="3" customFormat="1" ht="18.75" x14ac:dyDescent="0.2">
      <c r="A23" s="43"/>
      <c r="B23" s="47" t="s">
        <v>92</v>
      </c>
      <c r="C23" s="47"/>
      <c r="D23" s="47"/>
      <c r="E23" s="47" t="s">
        <v>91</v>
      </c>
      <c r="F23" s="47" t="s">
        <v>90</v>
      </c>
      <c r="G23" s="47" t="s">
        <v>89</v>
      </c>
      <c r="H23" s="33"/>
      <c r="I23" s="33"/>
      <c r="J23" s="33"/>
      <c r="K23" s="33"/>
      <c r="L23" s="33"/>
      <c r="M23" s="33"/>
      <c r="N23" s="33"/>
      <c r="O23" s="33"/>
      <c r="P23" s="33"/>
      <c r="Q23" s="33"/>
      <c r="R23" s="5"/>
      <c r="S23" s="181"/>
      <c r="T23" s="31"/>
      <c r="U23" s="31"/>
      <c r="V23" s="31"/>
      <c r="W23" s="31"/>
      <c r="X23" s="30"/>
      <c r="Y23" s="30"/>
      <c r="Z23" s="30"/>
      <c r="AA23" s="30"/>
      <c r="AB23" s="30"/>
    </row>
    <row r="24" spans="1:28" s="3" customFormat="1" ht="18.75" x14ac:dyDescent="0.2">
      <c r="A24" s="43"/>
      <c r="B24" s="47" t="s">
        <v>92</v>
      </c>
      <c r="C24" s="47"/>
      <c r="D24" s="47"/>
      <c r="E24" s="47" t="s">
        <v>91</v>
      </c>
      <c r="F24" s="47" t="s">
        <v>90</v>
      </c>
      <c r="G24" s="47" t="s">
        <v>85</v>
      </c>
      <c r="H24" s="33"/>
      <c r="I24" s="33"/>
      <c r="J24" s="33"/>
      <c r="K24" s="33"/>
      <c r="L24" s="33"/>
      <c r="M24" s="33"/>
      <c r="N24" s="33"/>
      <c r="O24" s="33"/>
      <c r="P24" s="33"/>
      <c r="Q24" s="33"/>
      <c r="R24" s="5"/>
      <c r="S24" s="181"/>
      <c r="T24" s="31"/>
      <c r="U24" s="31"/>
      <c r="V24" s="31"/>
      <c r="W24" s="31"/>
      <c r="X24" s="30"/>
      <c r="Y24" s="30"/>
      <c r="Z24" s="30"/>
      <c r="AA24" s="30"/>
      <c r="AB24" s="30"/>
    </row>
    <row r="25" spans="1:28" s="3" customFormat="1" ht="31.5" x14ac:dyDescent="0.2">
      <c r="A25" s="46"/>
      <c r="B25" s="47" t="s">
        <v>88</v>
      </c>
      <c r="C25" s="47"/>
      <c r="D25" s="47"/>
      <c r="E25" s="47" t="s">
        <v>87</v>
      </c>
      <c r="F25" s="47" t="s">
        <v>86</v>
      </c>
      <c r="G25" s="47" t="s">
        <v>504</v>
      </c>
      <c r="H25" s="33"/>
      <c r="I25" s="33"/>
      <c r="J25" s="33"/>
      <c r="K25" s="33"/>
      <c r="L25" s="33"/>
      <c r="M25" s="33"/>
      <c r="N25" s="33"/>
      <c r="O25" s="33"/>
      <c r="P25" s="33"/>
      <c r="Q25" s="33"/>
      <c r="R25" s="5"/>
      <c r="S25" s="181"/>
      <c r="T25" s="31"/>
      <c r="U25" s="31"/>
      <c r="V25" s="31"/>
      <c r="W25" s="31"/>
      <c r="X25" s="30"/>
      <c r="Y25" s="30"/>
      <c r="Z25" s="30"/>
      <c r="AA25" s="30"/>
      <c r="AB25" s="30"/>
    </row>
    <row r="26" spans="1:28" s="3" customFormat="1" ht="18.75" x14ac:dyDescent="0.2">
      <c r="A26" s="46"/>
      <c r="B26" s="47" t="s">
        <v>88</v>
      </c>
      <c r="C26" s="47"/>
      <c r="D26" s="47"/>
      <c r="E26" s="47" t="s">
        <v>87</v>
      </c>
      <c r="F26" s="47" t="s">
        <v>86</v>
      </c>
      <c r="G26" s="47" t="s">
        <v>89</v>
      </c>
      <c r="H26" s="33"/>
      <c r="I26" s="33"/>
      <c r="J26" s="33"/>
      <c r="K26" s="33"/>
      <c r="L26" s="33"/>
      <c r="M26" s="33"/>
      <c r="N26" s="33"/>
      <c r="O26" s="33"/>
      <c r="P26" s="33"/>
      <c r="Q26" s="33"/>
      <c r="R26" s="5"/>
      <c r="S26" s="181"/>
      <c r="T26" s="31"/>
      <c r="U26" s="31"/>
      <c r="V26" s="31"/>
      <c r="W26" s="31"/>
      <c r="X26" s="30"/>
      <c r="Y26" s="30"/>
      <c r="Z26" s="30"/>
      <c r="AA26" s="30"/>
      <c r="AB26" s="30"/>
    </row>
    <row r="27" spans="1:28" s="3" customFormat="1" ht="18.75" x14ac:dyDescent="0.2">
      <c r="A27" s="46"/>
      <c r="B27" s="47" t="s">
        <v>88</v>
      </c>
      <c r="C27" s="47"/>
      <c r="D27" s="47"/>
      <c r="E27" s="47" t="s">
        <v>87</v>
      </c>
      <c r="F27" s="47" t="s">
        <v>86</v>
      </c>
      <c r="G27" s="47" t="s">
        <v>85</v>
      </c>
      <c r="H27" s="33"/>
      <c r="I27" s="33"/>
      <c r="J27" s="33"/>
      <c r="K27" s="33"/>
      <c r="L27" s="33"/>
      <c r="M27" s="33"/>
      <c r="N27" s="33"/>
      <c r="O27" s="33"/>
      <c r="P27" s="33"/>
      <c r="Q27" s="33"/>
      <c r="R27" s="5"/>
      <c r="S27" s="181"/>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81"/>
      <c r="T28" s="31"/>
      <c r="U28" s="31"/>
      <c r="V28" s="31"/>
      <c r="W28" s="31"/>
      <c r="X28" s="30"/>
      <c r="Y28" s="30"/>
      <c r="Z28" s="30"/>
      <c r="AA28" s="30"/>
      <c r="AB28" s="30"/>
    </row>
    <row r="29" spans="1:28" ht="20.25" customHeight="1" x14ac:dyDescent="0.25">
      <c r="A29" s="142"/>
      <c r="B29" s="47" t="s">
        <v>391</v>
      </c>
      <c r="C29" s="47"/>
      <c r="D29" s="47"/>
      <c r="E29" s="142" t="s">
        <v>392</v>
      </c>
      <c r="F29" s="142" t="s">
        <v>392</v>
      </c>
      <c r="G29" s="142" t="s">
        <v>392</v>
      </c>
      <c r="H29" s="142"/>
      <c r="I29" s="142"/>
      <c r="J29" s="142"/>
      <c r="K29" s="142"/>
      <c r="L29" s="142"/>
      <c r="M29" s="142"/>
      <c r="N29" s="142"/>
      <c r="O29" s="142"/>
      <c r="P29" s="142"/>
      <c r="Q29" s="14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60" zoomScaleNormal="60" workbookViewId="0">
      <selection activeCell="A27" sqref="A27"/>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2" t="s">
        <v>68</v>
      </c>
    </row>
    <row r="3" spans="1:20" s="12" customFormat="1" ht="18.75" customHeight="1" x14ac:dyDescent="0.3">
      <c r="A3" s="18"/>
      <c r="H3" s="16"/>
      <c r="T3" s="15" t="s">
        <v>9</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13" t="str">
        <f>'1. паспорт местоположение'!A5:C5</f>
        <v>Год раскрытия информации: 2025 год</v>
      </c>
      <c r="B6" s="313"/>
      <c r="C6" s="313"/>
      <c r="D6" s="313"/>
      <c r="E6" s="313"/>
      <c r="F6" s="313"/>
      <c r="G6" s="313"/>
      <c r="H6" s="313"/>
      <c r="I6" s="313"/>
      <c r="J6" s="313"/>
      <c r="K6" s="313"/>
      <c r="L6" s="313"/>
      <c r="M6" s="313"/>
      <c r="N6" s="313"/>
      <c r="O6" s="313"/>
      <c r="P6" s="313"/>
      <c r="Q6" s="313"/>
      <c r="R6" s="313"/>
      <c r="S6" s="313"/>
      <c r="T6" s="313"/>
    </row>
    <row r="7" spans="1:20" s="12" customFormat="1" x14ac:dyDescent="0.2">
      <c r="A7" s="17"/>
      <c r="H7" s="16"/>
    </row>
    <row r="8" spans="1:20" s="12" customFormat="1" ht="18.75" x14ac:dyDescent="0.2">
      <c r="A8" s="321" t="s">
        <v>8</v>
      </c>
      <c r="B8" s="321"/>
      <c r="C8" s="321"/>
      <c r="D8" s="321"/>
      <c r="E8" s="321"/>
      <c r="F8" s="321"/>
      <c r="G8" s="321"/>
      <c r="H8" s="321"/>
      <c r="I8" s="321"/>
      <c r="J8" s="321"/>
      <c r="K8" s="321"/>
      <c r="L8" s="321"/>
      <c r="M8" s="321"/>
      <c r="N8" s="321"/>
      <c r="O8" s="321"/>
      <c r="P8" s="321"/>
      <c r="Q8" s="321"/>
      <c r="R8" s="321"/>
      <c r="S8" s="321"/>
      <c r="T8" s="321"/>
    </row>
    <row r="9" spans="1:20" s="12" customFormat="1" ht="18.75" x14ac:dyDescent="0.2">
      <c r="A9" s="321"/>
      <c r="B9" s="321"/>
      <c r="C9" s="321"/>
      <c r="D9" s="321"/>
      <c r="E9" s="321"/>
      <c r="F9" s="321"/>
      <c r="G9" s="321"/>
      <c r="H9" s="321"/>
      <c r="I9" s="321"/>
      <c r="J9" s="321"/>
      <c r="K9" s="321"/>
      <c r="L9" s="321"/>
      <c r="M9" s="321"/>
      <c r="N9" s="321"/>
      <c r="O9" s="321"/>
      <c r="P9" s="321"/>
      <c r="Q9" s="321"/>
      <c r="R9" s="321"/>
      <c r="S9" s="321"/>
      <c r="T9" s="321"/>
    </row>
    <row r="10" spans="1:20" s="12" customFormat="1" ht="18.75" customHeight="1" x14ac:dyDescent="0.2">
      <c r="A10" s="346" t="str">
        <f>'1. паспорт местоположение'!A9:C9</f>
        <v xml:space="preserve">Общество с ограниченной ответственностью "РЕГИОН ЭНЕРГО" </v>
      </c>
      <c r="B10" s="346"/>
      <c r="C10" s="346"/>
      <c r="D10" s="346"/>
      <c r="E10" s="346"/>
      <c r="F10" s="346"/>
      <c r="G10" s="346"/>
      <c r="H10" s="346"/>
      <c r="I10" s="346"/>
      <c r="J10" s="346"/>
      <c r="K10" s="346"/>
      <c r="L10" s="346"/>
      <c r="M10" s="346"/>
      <c r="N10" s="346"/>
      <c r="O10" s="346"/>
      <c r="P10" s="346"/>
      <c r="Q10" s="346"/>
      <c r="R10" s="346"/>
      <c r="S10" s="346"/>
      <c r="T10" s="346"/>
    </row>
    <row r="11" spans="1:20" s="12" customFormat="1" ht="18.75" customHeight="1" x14ac:dyDescent="0.2">
      <c r="A11" s="326" t="s">
        <v>7</v>
      </c>
      <c r="B11" s="326"/>
      <c r="C11" s="326"/>
      <c r="D11" s="326"/>
      <c r="E11" s="326"/>
      <c r="F11" s="326"/>
      <c r="G11" s="326"/>
      <c r="H11" s="326"/>
      <c r="I11" s="326"/>
      <c r="J11" s="326"/>
      <c r="K11" s="326"/>
      <c r="L11" s="326"/>
      <c r="M11" s="326"/>
      <c r="N11" s="326"/>
      <c r="O11" s="326"/>
      <c r="P11" s="326"/>
      <c r="Q11" s="326"/>
      <c r="R11" s="326"/>
      <c r="S11" s="326"/>
      <c r="T11" s="326"/>
    </row>
    <row r="12" spans="1:20" s="12" customFormat="1" ht="18.75" x14ac:dyDescent="0.2">
      <c r="A12" s="321"/>
      <c r="B12" s="321"/>
      <c r="C12" s="321"/>
      <c r="D12" s="321"/>
      <c r="E12" s="321"/>
      <c r="F12" s="321"/>
      <c r="G12" s="321"/>
      <c r="H12" s="321"/>
      <c r="I12" s="321"/>
      <c r="J12" s="321"/>
      <c r="K12" s="321"/>
      <c r="L12" s="321"/>
      <c r="M12" s="321"/>
      <c r="N12" s="321"/>
      <c r="O12" s="321"/>
      <c r="P12" s="321"/>
      <c r="Q12" s="321"/>
      <c r="R12" s="321"/>
      <c r="S12" s="321"/>
      <c r="T12" s="321"/>
    </row>
    <row r="13" spans="1:20" s="12" customFormat="1" ht="18.75" customHeight="1" x14ac:dyDescent="0.2">
      <c r="A13" s="347" t="str">
        <f>'1. паспорт местоположение'!A12:C12</f>
        <v>P_1.2.2.1_3</v>
      </c>
      <c r="B13" s="347"/>
      <c r="C13" s="347"/>
      <c r="D13" s="347"/>
      <c r="E13" s="347"/>
      <c r="F13" s="347"/>
      <c r="G13" s="347"/>
      <c r="H13" s="347"/>
      <c r="I13" s="347"/>
      <c r="J13" s="347"/>
      <c r="K13" s="347"/>
      <c r="L13" s="347"/>
      <c r="M13" s="347"/>
      <c r="N13" s="347"/>
      <c r="O13" s="347"/>
      <c r="P13" s="347"/>
      <c r="Q13" s="347"/>
      <c r="R13" s="347"/>
      <c r="S13" s="347"/>
      <c r="T13" s="347"/>
    </row>
    <row r="14" spans="1:20" s="12" customFormat="1" ht="18.75" customHeight="1" x14ac:dyDescent="0.2">
      <c r="A14" s="326" t="s">
        <v>6</v>
      </c>
      <c r="B14" s="326"/>
      <c r="C14" s="326"/>
      <c r="D14" s="326"/>
      <c r="E14" s="326"/>
      <c r="F14" s="326"/>
      <c r="G14" s="326"/>
      <c r="H14" s="326"/>
      <c r="I14" s="326"/>
      <c r="J14" s="326"/>
      <c r="K14" s="326"/>
      <c r="L14" s="326"/>
      <c r="M14" s="326"/>
      <c r="N14" s="326"/>
      <c r="O14" s="326"/>
      <c r="P14" s="326"/>
      <c r="Q14" s="326"/>
      <c r="R14" s="326"/>
      <c r="S14" s="326"/>
      <c r="T14" s="326"/>
    </row>
    <row r="15" spans="1:20" s="9" customFormat="1" ht="15.75" customHeight="1" x14ac:dyDescent="0.2">
      <c r="A15" s="328"/>
      <c r="B15" s="328"/>
      <c r="C15" s="328"/>
      <c r="D15" s="328"/>
      <c r="E15" s="328"/>
      <c r="F15" s="328"/>
      <c r="G15" s="328"/>
      <c r="H15" s="328"/>
      <c r="I15" s="328"/>
      <c r="J15" s="328"/>
      <c r="K15" s="328"/>
      <c r="L15" s="328"/>
      <c r="M15" s="328"/>
      <c r="N15" s="328"/>
      <c r="O15" s="328"/>
      <c r="P15" s="328"/>
      <c r="Q15" s="328"/>
      <c r="R15" s="328"/>
      <c r="S15" s="328"/>
      <c r="T15" s="328"/>
    </row>
    <row r="16" spans="1:20" s="3" customFormat="1" ht="42" customHeight="1" x14ac:dyDescent="0.2">
      <c r="A16" s="346" t="str">
        <f>'1. паспорт местоположение'!A15:C15</f>
        <v>Реконструкция 1КЛ 10 кВ АСБл-10 3х240 протяженностью 0,16 км, направлением от ПС-671 с.4 яч.71 (ф.471 А) до РТП-65 с.2 яч.6, расположенной по адресу: Московская обл., г. Химки, ул. Кудрявцева (участок кабельной линии по адресу: Московская обл., г. Химки, от Ленинского пр-та, 27А до ул.Мичурина),  (1 КЛ в 2028 г.)</v>
      </c>
      <c r="B16" s="346"/>
      <c r="C16" s="346"/>
      <c r="D16" s="346"/>
      <c r="E16" s="346"/>
      <c r="F16" s="346"/>
      <c r="G16" s="346"/>
      <c r="H16" s="346"/>
      <c r="I16" s="346"/>
      <c r="J16" s="346"/>
      <c r="K16" s="346"/>
      <c r="L16" s="346"/>
      <c r="M16" s="346"/>
      <c r="N16" s="346"/>
      <c r="O16" s="346"/>
      <c r="P16" s="346"/>
      <c r="Q16" s="346"/>
      <c r="R16" s="346"/>
      <c r="S16" s="346"/>
      <c r="T16" s="346"/>
    </row>
    <row r="17" spans="1:113" s="3" customFormat="1" ht="15" customHeight="1" x14ac:dyDescent="0.2">
      <c r="A17" s="326" t="s">
        <v>5</v>
      </c>
      <c r="B17" s="326"/>
      <c r="C17" s="326"/>
      <c r="D17" s="326"/>
      <c r="E17" s="326"/>
      <c r="F17" s="326"/>
      <c r="G17" s="326"/>
      <c r="H17" s="326"/>
      <c r="I17" s="326"/>
      <c r="J17" s="326"/>
      <c r="K17" s="326"/>
      <c r="L17" s="326"/>
      <c r="M17" s="326"/>
      <c r="N17" s="326"/>
      <c r="O17" s="326"/>
      <c r="P17" s="326"/>
      <c r="Q17" s="326"/>
      <c r="R17" s="326"/>
      <c r="S17" s="326"/>
      <c r="T17" s="326"/>
    </row>
    <row r="18" spans="1:113" s="3"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329"/>
    </row>
    <row r="19" spans="1:113" s="3" customFormat="1" ht="15" customHeight="1" x14ac:dyDescent="0.2">
      <c r="A19" s="348" t="s">
        <v>515</v>
      </c>
      <c r="B19" s="348"/>
      <c r="C19" s="348"/>
      <c r="D19" s="348"/>
      <c r="E19" s="348"/>
      <c r="F19" s="348"/>
      <c r="G19" s="348"/>
      <c r="H19" s="348"/>
      <c r="I19" s="348"/>
      <c r="J19" s="348"/>
      <c r="K19" s="348"/>
      <c r="L19" s="348"/>
      <c r="M19" s="348"/>
      <c r="N19" s="348"/>
      <c r="O19" s="348"/>
      <c r="P19" s="348"/>
      <c r="Q19" s="348"/>
      <c r="R19" s="348"/>
      <c r="S19" s="348"/>
      <c r="T19" s="348"/>
    </row>
    <row r="20" spans="1:113" s="58" customFormat="1" ht="21" customHeight="1" x14ac:dyDescent="0.25">
      <c r="A20" s="349"/>
      <c r="B20" s="349"/>
      <c r="C20" s="349"/>
      <c r="D20" s="349"/>
      <c r="E20" s="349"/>
      <c r="F20" s="349"/>
      <c r="G20" s="349"/>
      <c r="H20" s="349"/>
      <c r="I20" s="349"/>
      <c r="J20" s="349"/>
      <c r="K20" s="349"/>
      <c r="L20" s="349"/>
      <c r="M20" s="349"/>
      <c r="N20" s="349"/>
      <c r="O20" s="349"/>
      <c r="P20" s="349"/>
      <c r="Q20" s="349"/>
      <c r="R20" s="349"/>
      <c r="S20" s="349"/>
      <c r="T20" s="349"/>
    </row>
    <row r="21" spans="1:113" ht="46.5" customHeight="1" x14ac:dyDescent="0.25">
      <c r="A21" s="340" t="s">
        <v>4</v>
      </c>
      <c r="B21" s="333" t="s">
        <v>230</v>
      </c>
      <c r="C21" s="334"/>
      <c r="D21" s="337" t="s">
        <v>126</v>
      </c>
      <c r="E21" s="333" t="s">
        <v>543</v>
      </c>
      <c r="F21" s="334"/>
      <c r="G21" s="333" t="s">
        <v>280</v>
      </c>
      <c r="H21" s="334"/>
      <c r="I21" s="333" t="s">
        <v>125</v>
      </c>
      <c r="J21" s="334"/>
      <c r="K21" s="337" t="s">
        <v>124</v>
      </c>
      <c r="L21" s="333" t="s">
        <v>123</v>
      </c>
      <c r="M21" s="334"/>
      <c r="N21" s="333" t="s">
        <v>540</v>
      </c>
      <c r="O21" s="334"/>
      <c r="P21" s="337" t="s">
        <v>122</v>
      </c>
      <c r="Q21" s="343" t="s">
        <v>121</v>
      </c>
      <c r="R21" s="344"/>
      <c r="S21" s="343" t="s">
        <v>120</v>
      </c>
      <c r="T21" s="345"/>
    </row>
    <row r="22" spans="1:113" ht="204.75" customHeight="1" x14ac:dyDescent="0.25">
      <c r="A22" s="341"/>
      <c r="B22" s="335"/>
      <c r="C22" s="336"/>
      <c r="D22" s="339"/>
      <c r="E22" s="335"/>
      <c r="F22" s="336"/>
      <c r="G22" s="335"/>
      <c r="H22" s="336"/>
      <c r="I22" s="335"/>
      <c r="J22" s="336"/>
      <c r="K22" s="338"/>
      <c r="L22" s="335"/>
      <c r="M22" s="336"/>
      <c r="N22" s="335"/>
      <c r="O22" s="336"/>
      <c r="P22" s="338"/>
      <c r="Q22" s="118" t="s">
        <v>119</v>
      </c>
      <c r="R22" s="118" t="s">
        <v>514</v>
      </c>
      <c r="S22" s="118" t="s">
        <v>118</v>
      </c>
      <c r="T22" s="118" t="s">
        <v>117</v>
      </c>
    </row>
    <row r="23" spans="1:113" ht="51.75" customHeight="1" x14ac:dyDescent="0.25">
      <c r="A23" s="342"/>
      <c r="B23" s="190" t="s">
        <v>115</v>
      </c>
      <c r="C23" s="190" t="s">
        <v>116</v>
      </c>
      <c r="D23" s="338"/>
      <c r="E23" s="190" t="s">
        <v>115</v>
      </c>
      <c r="F23" s="190" t="s">
        <v>116</v>
      </c>
      <c r="G23" s="190" t="s">
        <v>115</v>
      </c>
      <c r="H23" s="190" t="s">
        <v>116</v>
      </c>
      <c r="I23" s="190" t="s">
        <v>115</v>
      </c>
      <c r="J23" s="190" t="s">
        <v>116</v>
      </c>
      <c r="K23" s="190" t="s">
        <v>115</v>
      </c>
      <c r="L23" s="190" t="s">
        <v>115</v>
      </c>
      <c r="M23" s="190" t="s">
        <v>116</v>
      </c>
      <c r="N23" s="190" t="s">
        <v>115</v>
      </c>
      <c r="O23" s="190" t="s">
        <v>116</v>
      </c>
      <c r="P23" s="191" t="s">
        <v>115</v>
      </c>
      <c r="Q23" s="118" t="s">
        <v>115</v>
      </c>
      <c r="R23" s="118" t="s">
        <v>115</v>
      </c>
      <c r="S23" s="118" t="s">
        <v>115</v>
      </c>
      <c r="T23" s="118" t="s">
        <v>115</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24" customHeight="1" x14ac:dyDescent="0.25">
      <c r="A25" s="62"/>
      <c r="B25" s="60"/>
      <c r="C25" s="60"/>
      <c r="D25" s="60"/>
      <c r="E25" s="60"/>
      <c r="F25" s="60"/>
      <c r="G25" s="60"/>
      <c r="H25" s="60"/>
      <c r="I25" s="60"/>
      <c r="J25" s="59"/>
      <c r="K25" s="59"/>
      <c r="L25" s="59"/>
      <c r="M25" s="61"/>
      <c r="N25" s="61"/>
      <c r="O25" s="61"/>
      <c r="P25" s="59"/>
      <c r="Q25" s="193"/>
      <c r="R25" s="60"/>
      <c r="S25" s="193"/>
      <c r="T25" s="60"/>
    </row>
    <row r="26" spans="1:113" ht="3" customHeight="1" x14ac:dyDescent="0.25"/>
    <row r="27" spans="1:113" s="56" customFormat="1" ht="12.75" x14ac:dyDescent="0.2">
      <c r="B27" s="57"/>
      <c r="C27" s="57"/>
      <c r="K27" s="57"/>
    </row>
    <row r="28" spans="1:113" s="56" customFormat="1" x14ac:dyDescent="0.25">
      <c r="B28" s="54" t="s">
        <v>114</v>
      </c>
      <c r="C28" s="54"/>
      <c r="D28" s="54"/>
      <c r="E28" s="54"/>
      <c r="F28" s="54"/>
      <c r="G28" s="54"/>
      <c r="H28" s="54"/>
      <c r="I28" s="54"/>
      <c r="J28" s="54"/>
      <c r="K28" s="54"/>
      <c r="L28" s="54"/>
      <c r="M28" s="54"/>
      <c r="N28" s="54"/>
      <c r="O28" s="54"/>
      <c r="P28" s="54"/>
      <c r="Q28" s="54"/>
      <c r="R28" s="54"/>
    </row>
    <row r="29" spans="1:113" x14ac:dyDescent="0.25">
      <c r="B29" s="332" t="s">
        <v>547</v>
      </c>
      <c r="C29" s="332"/>
      <c r="D29" s="332"/>
      <c r="E29" s="332"/>
      <c r="F29" s="332"/>
      <c r="G29" s="332"/>
      <c r="H29" s="332"/>
      <c r="I29" s="332"/>
      <c r="J29" s="332"/>
      <c r="K29" s="332"/>
      <c r="L29" s="332"/>
      <c r="M29" s="332"/>
      <c r="N29" s="332"/>
      <c r="O29" s="332"/>
      <c r="P29" s="332"/>
      <c r="Q29" s="332"/>
      <c r="R29" s="332"/>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513</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113</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112</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111</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110</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109</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108</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107</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106</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105</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I13" zoomScale="70" zoomScaleSheetLayoutView="70" workbookViewId="0">
      <selection activeCell="X25" sqref="X25"/>
    </sheetView>
  </sheetViews>
  <sheetFormatPr defaultColWidth="10.7109375" defaultRowHeight="15.75" x14ac:dyDescent="0.25"/>
  <cols>
    <col min="1" max="1" width="10.7109375" style="50"/>
    <col min="2" max="2" width="26" style="50" customWidth="1"/>
    <col min="3" max="3" width="24" style="50" customWidth="1"/>
    <col min="4" max="4" width="26" style="50" customWidth="1"/>
    <col min="5" max="5" width="28.1406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11.2851562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1.85546875" style="50" customWidth="1"/>
    <col min="23" max="23" width="10.5703125" style="50" customWidth="1"/>
    <col min="24" max="24" width="29.85546875" style="50" customWidth="1"/>
    <col min="25" max="25" width="38.5703125" style="50" customWidth="1"/>
    <col min="26" max="26" width="33.140625" style="50" customWidth="1"/>
    <col min="27" max="27" width="65.710937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2" t="s">
        <v>68</v>
      </c>
    </row>
    <row r="2" spans="1:27" s="12" customFormat="1" ht="18.75" customHeight="1" x14ac:dyDescent="0.3">
      <c r="E2" s="18"/>
      <c r="Q2" s="16"/>
      <c r="R2" s="16"/>
      <c r="AA2" s="15" t="s">
        <v>9</v>
      </c>
    </row>
    <row r="3" spans="1:27" s="12" customFormat="1" ht="18.75" customHeight="1" x14ac:dyDescent="0.3">
      <c r="E3" s="18"/>
      <c r="Q3" s="16"/>
      <c r="R3" s="16"/>
      <c r="AA3" s="15" t="s">
        <v>67</v>
      </c>
    </row>
    <row r="4" spans="1:27" s="12" customFormat="1" x14ac:dyDescent="0.2">
      <c r="E4" s="17"/>
      <c r="Q4" s="16"/>
      <c r="R4" s="16"/>
    </row>
    <row r="5" spans="1:27" s="12" customFormat="1" ht="22.5" x14ac:dyDescent="0.2">
      <c r="A5" s="357" t="str">
        <f>'1. паспорт местоположение'!A5:C5</f>
        <v>Год раскрытия информации: 2025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2" customFormat="1" x14ac:dyDescent="0.2">
      <c r="A6" s="194"/>
      <c r="B6" s="194"/>
      <c r="C6" s="194"/>
      <c r="D6" s="194"/>
      <c r="E6" s="194"/>
      <c r="F6" s="194"/>
      <c r="G6" s="194"/>
      <c r="H6" s="194"/>
      <c r="I6" s="194"/>
      <c r="J6" s="194"/>
      <c r="K6" s="194"/>
      <c r="L6" s="194"/>
      <c r="M6" s="194"/>
      <c r="N6" s="194"/>
      <c r="O6" s="194"/>
      <c r="P6" s="194"/>
      <c r="Q6" s="194"/>
      <c r="R6" s="194"/>
      <c r="S6" s="194"/>
      <c r="T6" s="194"/>
    </row>
    <row r="7" spans="1:27" s="12" customFormat="1" ht="18.75" x14ac:dyDescent="0.2">
      <c r="E7" s="321" t="s">
        <v>8</v>
      </c>
      <c r="F7" s="321"/>
      <c r="G7" s="321"/>
      <c r="H7" s="321"/>
      <c r="I7" s="321"/>
      <c r="J7" s="321"/>
      <c r="K7" s="321"/>
      <c r="L7" s="321"/>
      <c r="M7" s="321"/>
      <c r="N7" s="321"/>
      <c r="O7" s="321"/>
      <c r="P7" s="321"/>
      <c r="Q7" s="321"/>
      <c r="R7" s="321"/>
      <c r="S7" s="321"/>
      <c r="T7" s="321"/>
      <c r="U7" s="321"/>
      <c r="V7" s="321"/>
      <c r="W7" s="321"/>
      <c r="X7" s="321"/>
      <c r="Y7" s="32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2" t="str">
        <f>'1. паспорт местоположение'!A9</f>
        <v xml:space="preserve">Общество с ограниченной ответственностью "РЕГИОН ЭНЕРГО" </v>
      </c>
      <c r="F9" s="322"/>
      <c r="G9" s="322"/>
      <c r="H9" s="322"/>
      <c r="I9" s="322"/>
      <c r="J9" s="322"/>
      <c r="K9" s="322"/>
      <c r="L9" s="322"/>
      <c r="M9" s="322"/>
      <c r="N9" s="322"/>
      <c r="O9" s="322"/>
      <c r="P9" s="322"/>
      <c r="Q9" s="322"/>
      <c r="R9" s="322"/>
      <c r="S9" s="322"/>
      <c r="T9" s="322"/>
      <c r="U9" s="322"/>
      <c r="V9" s="322"/>
      <c r="W9" s="322"/>
      <c r="X9" s="322"/>
      <c r="Y9" s="322"/>
    </row>
    <row r="10" spans="1:27" s="12" customFormat="1" ht="18.75" customHeight="1" x14ac:dyDescent="0.2">
      <c r="E10" s="326" t="s">
        <v>7</v>
      </c>
      <c r="F10" s="326"/>
      <c r="G10" s="326"/>
      <c r="H10" s="326"/>
      <c r="I10" s="326"/>
      <c r="J10" s="326"/>
      <c r="K10" s="326"/>
      <c r="L10" s="326"/>
      <c r="M10" s="326"/>
      <c r="N10" s="326"/>
      <c r="O10" s="326"/>
      <c r="P10" s="326"/>
      <c r="Q10" s="326"/>
      <c r="R10" s="326"/>
      <c r="S10" s="326"/>
      <c r="T10" s="326"/>
      <c r="U10" s="326"/>
      <c r="V10" s="326"/>
      <c r="W10" s="326"/>
      <c r="X10" s="326"/>
      <c r="Y10" s="32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27" t="str">
        <f>'1. паспорт местоположение'!A12</f>
        <v>P_1.2.2.1_3</v>
      </c>
      <c r="F12" s="327"/>
      <c r="G12" s="327"/>
      <c r="H12" s="327"/>
      <c r="I12" s="327"/>
      <c r="J12" s="327"/>
      <c r="K12" s="327"/>
      <c r="L12" s="327"/>
      <c r="M12" s="327"/>
      <c r="N12" s="327"/>
      <c r="O12" s="327"/>
      <c r="P12" s="327"/>
      <c r="Q12" s="327"/>
      <c r="R12" s="327"/>
      <c r="S12" s="327"/>
      <c r="T12" s="327"/>
      <c r="U12" s="327"/>
      <c r="V12" s="327"/>
      <c r="W12" s="327"/>
      <c r="X12" s="327"/>
      <c r="Y12" s="327"/>
    </row>
    <row r="13" spans="1:27" s="12" customFormat="1" ht="18.75" customHeight="1" x14ac:dyDescent="0.2">
      <c r="E13" s="326" t="s">
        <v>6</v>
      </c>
      <c r="F13" s="326"/>
      <c r="G13" s="326"/>
      <c r="H13" s="326"/>
      <c r="I13" s="326"/>
      <c r="J13" s="326"/>
      <c r="K13" s="326"/>
      <c r="L13" s="326"/>
      <c r="M13" s="326"/>
      <c r="N13" s="326"/>
      <c r="O13" s="326"/>
      <c r="P13" s="326"/>
      <c r="Q13" s="326"/>
      <c r="R13" s="326"/>
      <c r="S13" s="326"/>
      <c r="T13" s="326"/>
      <c r="U13" s="326"/>
      <c r="V13" s="326"/>
      <c r="W13" s="326"/>
      <c r="X13" s="326"/>
      <c r="Y13" s="32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65.25" customHeight="1" x14ac:dyDescent="0.2">
      <c r="E15" s="358" t="str">
        <f>'1. паспорт местоположение'!A15</f>
        <v>Реконструкция 1КЛ 10 кВ АСБл-10 3х240 протяженностью 0,16 км, направлением от ПС-671 с.4 яч.71 (ф.471 А) до РТП-65 с.2 яч.6, расположенной по адресу: Московская обл., г. Химки, ул. Кудрявцева (участок кабельной линии по адресу: Московская обл., г. Химки, от Ленинского пр-та, 27А до ул.Мичурина),  (1 КЛ в 2028 г.)</v>
      </c>
      <c r="F15" s="358"/>
      <c r="G15" s="358"/>
      <c r="H15" s="358"/>
      <c r="I15" s="358"/>
      <c r="J15" s="358"/>
      <c r="K15" s="358"/>
      <c r="L15" s="358"/>
      <c r="M15" s="358"/>
      <c r="N15" s="358"/>
      <c r="O15" s="358"/>
      <c r="P15" s="358"/>
      <c r="Q15" s="358"/>
      <c r="R15" s="358"/>
      <c r="S15" s="358"/>
      <c r="T15" s="358"/>
      <c r="U15" s="358"/>
      <c r="V15" s="358"/>
      <c r="W15" s="358"/>
      <c r="X15" s="358"/>
      <c r="Y15" s="358"/>
    </row>
    <row r="16" spans="1:27" s="3" customFormat="1" ht="15" customHeight="1" x14ac:dyDescent="0.2">
      <c r="E16" s="326" t="s">
        <v>5</v>
      </c>
      <c r="F16" s="326"/>
      <c r="G16" s="326"/>
      <c r="H16" s="326"/>
      <c r="I16" s="326"/>
      <c r="J16" s="326"/>
      <c r="K16" s="326"/>
      <c r="L16" s="326"/>
      <c r="M16" s="326"/>
      <c r="N16" s="326"/>
      <c r="O16" s="326"/>
      <c r="P16" s="326"/>
      <c r="Q16" s="326"/>
      <c r="R16" s="326"/>
      <c r="S16" s="326"/>
      <c r="T16" s="326"/>
      <c r="U16" s="326"/>
      <c r="V16" s="326"/>
      <c r="W16" s="326"/>
      <c r="X16" s="326"/>
      <c r="Y16" s="32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8"/>
      <c r="F18" s="348"/>
      <c r="G18" s="348"/>
      <c r="H18" s="348"/>
      <c r="I18" s="348"/>
      <c r="J18" s="348"/>
      <c r="K18" s="348"/>
      <c r="L18" s="348"/>
      <c r="M18" s="348"/>
      <c r="N18" s="348"/>
      <c r="O18" s="348"/>
      <c r="P18" s="348"/>
      <c r="Q18" s="348"/>
      <c r="R18" s="348"/>
      <c r="S18" s="348"/>
      <c r="T18" s="348"/>
      <c r="U18" s="348"/>
      <c r="V18" s="348"/>
      <c r="W18" s="348"/>
      <c r="X18" s="348"/>
      <c r="Y18" s="348"/>
    </row>
    <row r="19" spans="1:27" ht="25.5" customHeight="1" x14ac:dyDescent="0.25">
      <c r="A19" s="348" t="s">
        <v>517</v>
      </c>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348"/>
    </row>
    <row r="20" spans="1:27" s="58" customFormat="1" ht="21" customHeight="1" x14ac:dyDescent="0.25"/>
    <row r="21" spans="1:27" ht="15.75" customHeight="1" x14ac:dyDescent="0.25">
      <c r="A21" s="350" t="s">
        <v>4</v>
      </c>
      <c r="B21" s="353" t="s">
        <v>524</v>
      </c>
      <c r="C21" s="354"/>
      <c r="D21" s="353" t="s">
        <v>526</v>
      </c>
      <c r="E21" s="354"/>
      <c r="F21" s="343" t="s">
        <v>98</v>
      </c>
      <c r="G21" s="345"/>
      <c r="H21" s="345"/>
      <c r="I21" s="344"/>
      <c r="J21" s="350" t="s">
        <v>527</v>
      </c>
      <c r="K21" s="353" t="s">
        <v>528</v>
      </c>
      <c r="L21" s="354"/>
      <c r="M21" s="353" t="s">
        <v>529</v>
      </c>
      <c r="N21" s="354"/>
      <c r="O21" s="353" t="s">
        <v>516</v>
      </c>
      <c r="P21" s="354"/>
      <c r="Q21" s="353" t="s">
        <v>131</v>
      </c>
      <c r="R21" s="354"/>
      <c r="S21" s="350" t="s">
        <v>130</v>
      </c>
      <c r="T21" s="350" t="s">
        <v>530</v>
      </c>
      <c r="U21" s="350" t="s">
        <v>525</v>
      </c>
      <c r="V21" s="353" t="s">
        <v>129</v>
      </c>
      <c r="W21" s="354"/>
      <c r="X21" s="343" t="s">
        <v>121</v>
      </c>
      <c r="Y21" s="345"/>
      <c r="Z21" s="343" t="s">
        <v>120</v>
      </c>
      <c r="AA21" s="345"/>
    </row>
    <row r="22" spans="1:27" ht="216" customHeight="1" x14ac:dyDescent="0.25">
      <c r="A22" s="351"/>
      <c r="B22" s="355"/>
      <c r="C22" s="356"/>
      <c r="D22" s="355"/>
      <c r="E22" s="356"/>
      <c r="F22" s="343" t="s">
        <v>128</v>
      </c>
      <c r="G22" s="344"/>
      <c r="H22" s="343" t="s">
        <v>127</v>
      </c>
      <c r="I22" s="344"/>
      <c r="J22" s="352"/>
      <c r="K22" s="355"/>
      <c r="L22" s="356"/>
      <c r="M22" s="355"/>
      <c r="N22" s="356"/>
      <c r="O22" s="355"/>
      <c r="P22" s="356"/>
      <c r="Q22" s="355"/>
      <c r="R22" s="356"/>
      <c r="S22" s="352"/>
      <c r="T22" s="352"/>
      <c r="U22" s="352"/>
      <c r="V22" s="355"/>
      <c r="W22" s="356"/>
      <c r="X22" s="118" t="s">
        <v>119</v>
      </c>
      <c r="Y22" s="118" t="s">
        <v>514</v>
      </c>
      <c r="Z22" s="118" t="s">
        <v>118</v>
      </c>
      <c r="AA22" s="118" t="s">
        <v>117</v>
      </c>
    </row>
    <row r="23" spans="1:27" ht="60" customHeight="1" x14ac:dyDescent="0.25">
      <c r="A23" s="352"/>
      <c r="B23" s="188" t="s">
        <v>115</v>
      </c>
      <c r="C23" s="188" t="s">
        <v>116</v>
      </c>
      <c r="D23" s="119" t="s">
        <v>115</v>
      </c>
      <c r="E23" s="119" t="s">
        <v>116</v>
      </c>
      <c r="F23" s="119" t="s">
        <v>115</v>
      </c>
      <c r="G23" s="119" t="s">
        <v>116</v>
      </c>
      <c r="H23" s="119" t="s">
        <v>115</v>
      </c>
      <c r="I23" s="119" t="s">
        <v>116</v>
      </c>
      <c r="J23" s="119" t="s">
        <v>115</v>
      </c>
      <c r="K23" s="119" t="s">
        <v>115</v>
      </c>
      <c r="L23" s="119" t="s">
        <v>116</v>
      </c>
      <c r="M23" s="119" t="s">
        <v>115</v>
      </c>
      <c r="N23" s="119" t="s">
        <v>116</v>
      </c>
      <c r="O23" s="119" t="s">
        <v>115</v>
      </c>
      <c r="P23" s="119" t="s">
        <v>116</v>
      </c>
      <c r="Q23" s="119" t="s">
        <v>115</v>
      </c>
      <c r="R23" s="119" t="s">
        <v>116</v>
      </c>
      <c r="S23" s="119" t="s">
        <v>115</v>
      </c>
      <c r="T23" s="119" t="s">
        <v>115</v>
      </c>
      <c r="U23" s="119" t="s">
        <v>115</v>
      </c>
      <c r="V23" s="119" t="s">
        <v>115</v>
      </c>
      <c r="W23" s="119" t="s">
        <v>116</v>
      </c>
      <c r="X23" s="119" t="s">
        <v>115</v>
      </c>
      <c r="Y23" s="119" t="s">
        <v>115</v>
      </c>
      <c r="Z23" s="118" t="s">
        <v>115</v>
      </c>
      <c r="AA23" s="118" t="s">
        <v>115</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58" customFormat="1" ht="195" customHeight="1" x14ac:dyDescent="0.25">
      <c r="A25" s="124">
        <v>1</v>
      </c>
      <c r="B25" s="118" t="s">
        <v>593</v>
      </c>
      <c r="C25" s="190" t="s">
        <v>593</v>
      </c>
      <c r="D25" s="118" t="s">
        <v>594</v>
      </c>
      <c r="E25" s="118" t="s">
        <v>599</v>
      </c>
      <c r="F25" s="261">
        <v>10</v>
      </c>
      <c r="G25" s="261">
        <v>10</v>
      </c>
      <c r="H25" s="261">
        <v>10</v>
      </c>
      <c r="I25" s="261">
        <v>10</v>
      </c>
      <c r="J25" s="261">
        <v>2014</v>
      </c>
      <c r="K25" s="125" t="s">
        <v>64</v>
      </c>
      <c r="L25" s="262" t="s">
        <v>64</v>
      </c>
      <c r="M25" s="261">
        <v>240</v>
      </c>
      <c r="N25" s="261">
        <v>240</v>
      </c>
      <c r="O25" s="261" t="s">
        <v>555</v>
      </c>
      <c r="P25" s="261" t="s">
        <v>555</v>
      </c>
      <c r="Q25" s="263">
        <v>0.16</v>
      </c>
      <c r="R25" s="124">
        <v>0.16</v>
      </c>
      <c r="S25" s="125" t="s">
        <v>559</v>
      </c>
      <c r="T25" s="125" t="s">
        <v>559</v>
      </c>
      <c r="U25" s="125" t="s">
        <v>559</v>
      </c>
      <c r="V25" s="279" t="s">
        <v>556</v>
      </c>
      <c r="W25" s="279" t="s">
        <v>556</v>
      </c>
      <c r="X25" s="280" t="s">
        <v>601</v>
      </c>
      <c r="Y25" s="280" t="s">
        <v>597</v>
      </c>
      <c r="Z25" s="190" t="s">
        <v>600</v>
      </c>
      <c r="AA25" s="190" t="s">
        <v>598</v>
      </c>
    </row>
    <row r="26" spans="1:27" ht="3" customHeight="1" x14ac:dyDescent="0.25">
      <c r="X26" s="120"/>
      <c r="Y26" s="121"/>
      <c r="Z26" s="51"/>
      <c r="AA26" s="51"/>
    </row>
    <row r="27" spans="1:27" s="56" customFormat="1" ht="12.75" x14ac:dyDescent="0.2">
      <c r="A27" s="57"/>
      <c r="B27" s="57"/>
      <c r="C27" s="57"/>
      <c r="E27" s="57"/>
      <c r="X27" s="122"/>
      <c r="Y27" s="122"/>
      <c r="Z27" s="122"/>
      <c r="AA27" s="122"/>
    </row>
    <row r="28" spans="1:27" s="56" customFormat="1" ht="12.75" x14ac:dyDescent="0.2">
      <c r="A28" s="57"/>
      <c r="B28" s="57"/>
      <c r="C28" s="57"/>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conditionalFormatting sqref="F25:I25">
    <cfRule type="expression" dxfId="9" priority="10">
      <formula>ISBLANK(F25)</formula>
    </cfRule>
  </conditionalFormatting>
  <conditionalFormatting sqref="F25:I25">
    <cfRule type="expression" dxfId="8" priority="9">
      <formula>CELL("защита",F25)</formula>
    </cfRule>
  </conditionalFormatting>
  <conditionalFormatting sqref="J25">
    <cfRule type="expression" dxfId="7" priority="8">
      <formula>ISBLANK(J25)</formula>
    </cfRule>
  </conditionalFormatting>
  <conditionalFormatting sqref="J25">
    <cfRule type="expression" dxfId="6" priority="7">
      <formula>CELL("защита",J25)</formula>
    </cfRule>
  </conditionalFormatting>
  <conditionalFormatting sqref="M25:N25">
    <cfRule type="expression" dxfId="5" priority="6">
      <formula>ISBLANK(M25)</formula>
    </cfRule>
  </conditionalFormatting>
  <conditionalFormatting sqref="M25:N25">
    <cfRule type="expression" dxfId="4" priority="5">
      <formula>CELL("защита",M25)</formula>
    </cfRule>
  </conditionalFormatting>
  <conditionalFormatting sqref="O25">
    <cfRule type="expression" dxfId="3" priority="4">
      <formula>ISBLANK(O25)</formula>
    </cfRule>
  </conditionalFormatting>
  <conditionalFormatting sqref="O25">
    <cfRule type="expression" dxfId="2" priority="3">
      <formula>CELL("защита",O25)</formula>
    </cfRule>
  </conditionalFormatting>
  <conditionalFormatting sqref="P25">
    <cfRule type="expression" dxfId="1" priority="2">
      <formula>ISBLANK(P25)</formula>
    </cfRule>
  </conditionalFormatting>
  <conditionalFormatting sqref="P25">
    <cfRule type="expression" dxfId="0" priority="1">
      <formula>CELL("защита",P25)</formula>
    </cfRule>
  </conditionalFormatting>
  <pageMargins left="0.78740157480314965" right="0.59055118110236227" top="0.78740157480314965" bottom="0.39370078740157483" header="0.19685039370078741" footer="0.19685039370078741"/>
  <pageSetup paperSize="8" scale="2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34" zoomScale="70" zoomScaleSheetLayoutView="70" workbookViewId="0">
      <selection activeCell="A27" sqref="A27"/>
    </sheetView>
  </sheetViews>
  <sheetFormatPr defaultRowHeight="15" x14ac:dyDescent="0.25"/>
  <cols>
    <col min="1" max="1" width="6.140625" style="1" customWidth="1"/>
    <col min="2" max="2" width="53.5703125" style="1" customWidth="1"/>
    <col min="3" max="3" width="98.28515625" style="1" customWidth="1"/>
    <col min="4" max="4" width="47.285156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68</v>
      </c>
      <c r="E1" s="16"/>
      <c r="F1" s="16"/>
    </row>
    <row r="2" spans="1:29" s="12" customFormat="1" ht="18.75" customHeight="1" x14ac:dyDescent="0.3">
      <c r="A2" s="18"/>
      <c r="C2" s="15" t="s">
        <v>9</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46" t="str">
        <f>'1. паспорт местоположение'!A5:C5</f>
        <v>Год раскрытия информации: 2025 год</v>
      </c>
      <c r="B5" s="346"/>
      <c r="C5" s="346"/>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row>
    <row r="6" spans="1:29" s="12" customFormat="1" ht="18.75" x14ac:dyDescent="0.3">
      <c r="A6" s="17"/>
      <c r="E6" s="16"/>
      <c r="F6" s="16"/>
      <c r="G6" s="15"/>
    </row>
    <row r="7" spans="1:29" s="12" customFormat="1" ht="18.75" x14ac:dyDescent="0.2">
      <c r="A7" s="321" t="s">
        <v>8</v>
      </c>
      <c r="B7" s="321"/>
      <c r="C7" s="321"/>
      <c r="D7" s="13"/>
      <c r="E7" s="13"/>
      <c r="F7" s="13"/>
      <c r="G7" s="13"/>
      <c r="H7" s="13"/>
      <c r="I7" s="13"/>
      <c r="J7" s="13"/>
      <c r="K7" s="13"/>
      <c r="L7" s="13"/>
      <c r="M7" s="13"/>
      <c r="N7" s="13"/>
      <c r="O7" s="13"/>
      <c r="P7" s="13"/>
      <c r="Q7" s="13"/>
      <c r="R7" s="13"/>
      <c r="S7" s="13"/>
      <c r="T7" s="13"/>
      <c r="U7" s="13"/>
    </row>
    <row r="8" spans="1:29" s="12" customFormat="1" ht="18.75" x14ac:dyDescent="0.2">
      <c r="A8" s="321"/>
      <c r="B8" s="321"/>
      <c r="C8" s="321"/>
      <c r="D8" s="14"/>
      <c r="E8" s="14"/>
      <c r="F8" s="14"/>
      <c r="G8" s="14"/>
      <c r="H8" s="13"/>
      <c r="I8" s="13"/>
      <c r="J8" s="13"/>
      <c r="K8" s="13"/>
      <c r="L8" s="13"/>
      <c r="M8" s="13"/>
      <c r="N8" s="13"/>
      <c r="O8" s="13"/>
      <c r="P8" s="13"/>
      <c r="Q8" s="13"/>
      <c r="R8" s="13"/>
      <c r="S8" s="13"/>
      <c r="T8" s="13"/>
      <c r="U8" s="13"/>
    </row>
    <row r="9" spans="1:29" s="12" customFormat="1" ht="18.75" x14ac:dyDescent="0.2">
      <c r="A9" s="346" t="str">
        <f>'1. паспорт местоположение'!A9:C9</f>
        <v xml:space="preserve">Общество с ограниченной ответственностью "РЕГИОН ЭНЕРГО" </v>
      </c>
      <c r="B9" s="346"/>
      <c r="C9" s="346"/>
      <c r="D9" s="8"/>
      <c r="E9" s="8"/>
      <c r="F9" s="8"/>
      <c r="G9" s="8"/>
      <c r="H9" s="13"/>
      <c r="I9" s="13"/>
      <c r="J9" s="13"/>
      <c r="K9" s="13"/>
      <c r="L9" s="13"/>
      <c r="M9" s="13"/>
      <c r="N9" s="13"/>
      <c r="O9" s="13"/>
      <c r="P9" s="13"/>
      <c r="Q9" s="13"/>
      <c r="R9" s="13"/>
      <c r="S9" s="13"/>
      <c r="T9" s="13"/>
      <c r="U9" s="13"/>
    </row>
    <row r="10" spans="1:29" s="12" customFormat="1" ht="18.75" x14ac:dyDescent="0.2">
      <c r="A10" s="326" t="s">
        <v>7</v>
      </c>
      <c r="B10" s="326"/>
      <c r="C10" s="326"/>
      <c r="D10" s="6"/>
      <c r="E10" s="6"/>
      <c r="F10" s="6"/>
      <c r="G10" s="6"/>
      <c r="H10" s="13"/>
      <c r="I10" s="13"/>
      <c r="J10" s="13"/>
      <c r="K10" s="13"/>
      <c r="L10" s="13"/>
      <c r="M10" s="13"/>
      <c r="N10" s="13"/>
      <c r="O10" s="13"/>
      <c r="P10" s="13"/>
      <c r="Q10" s="13"/>
      <c r="R10" s="13"/>
      <c r="S10" s="13"/>
      <c r="T10" s="13"/>
      <c r="U10" s="13"/>
    </row>
    <row r="11" spans="1:29" s="12" customFormat="1" ht="18.75" x14ac:dyDescent="0.2">
      <c r="A11" s="321"/>
      <c r="B11" s="321"/>
      <c r="C11" s="321"/>
      <c r="D11" s="14"/>
      <c r="E11" s="14"/>
      <c r="F11" s="14"/>
      <c r="G11" s="14"/>
      <c r="H11" s="13"/>
      <c r="I11" s="13"/>
      <c r="J11" s="13"/>
      <c r="K11" s="13"/>
      <c r="L11" s="13"/>
      <c r="M11" s="13"/>
      <c r="N11" s="13"/>
      <c r="O11" s="13"/>
      <c r="P11" s="13"/>
      <c r="Q11" s="13"/>
      <c r="R11" s="13"/>
      <c r="S11" s="13"/>
      <c r="T11" s="13"/>
      <c r="U11" s="13"/>
    </row>
    <row r="12" spans="1:29" s="12" customFormat="1" ht="18.75" x14ac:dyDescent="0.2">
      <c r="A12" s="347" t="str">
        <f>'1. паспорт местоположение'!A12:C12</f>
        <v>P_1.2.2.1_3</v>
      </c>
      <c r="B12" s="347"/>
      <c r="C12" s="347"/>
      <c r="D12" s="8"/>
      <c r="E12" s="8"/>
      <c r="F12" s="8"/>
      <c r="G12" s="8"/>
      <c r="H12" s="13"/>
      <c r="I12" s="13"/>
      <c r="J12" s="13"/>
      <c r="K12" s="13"/>
      <c r="L12" s="13"/>
      <c r="M12" s="13"/>
      <c r="N12" s="13"/>
      <c r="O12" s="13"/>
      <c r="P12" s="13"/>
      <c r="Q12" s="13"/>
      <c r="R12" s="13"/>
      <c r="S12" s="13"/>
      <c r="T12" s="13"/>
      <c r="U12" s="13"/>
    </row>
    <row r="13" spans="1:29" s="12" customFormat="1" ht="18.75" x14ac:dyDescent="0.2">
      <c r="A13" s="326" t="s">
        <v>6</v>
      </c>
      <c r="B13" s="326"/>
      <c r="C13" s="32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28"/>
      <c r="B14" s="328"/>
      <c r="C14" s="328"/>
      <c r="D14" s="10"/>
      <c r="E14" s="10"/>
      <c r="F14" s="10"/>
      <c r="G14" s="10"/>
      <c r="H14" s="10"/>
      <c r="I14" s="10"/>
      <c r="J14" s="10"/>
      <c r="K14" s="10"/>
      <c r="L14" s="10"/>
      <c r="M14" s="10"/>
      <c r="N14" s="10"/>
      <c r="O14" s="10"/>
      <c r="P14" s="10"/>
      <c r="Q14" s="10"/>
      <c r="R14" s="10"/>
      <c r="S14" s="10"/>
      <c r="T14" s="10"/>
      <c r="U14" s="10"/>
    </row>
    <row r="15" spans="1:29" s="3" customFormat="1" ht="61.5" customHeight="1" x14ac:dyDescent="0.2">
      <c r="A15" s="346" t="str">
        <f>'1. паспорт местоположение'!A15:C15</f>
        <v>Реконструкция 1КЛ 10 кВ АСБл-10 3х240 протяженностью 0,16 км, направлением от ПС-671 с.4 яч.71 (ф.471 А) до РТП-65 с.2 яч.6, расположенной по адресу: Московская обл., г. Химки, ул. Кудрявцева (участок кабельной линии по адресу: Московская обл., г. Химки, от Ленинского пр-та, 27А до ул.Мичурина),  (1 КЛ в 2028 г.)</v>
      </c>
      <c r="B15" s="346"/>
      <c r="C15" s="346"/>
      <c r="D15" s="8"/>
      <c r="E15" s="8"/>
      <c r="F15" s="8"/>
      <c r="G15" s="8"/>
      <c r="H15" s="8"/>
      <c r="I15" s="8"/>
      <c r="J15" s="8"/>
      <c r="K15" s="8"/>
      <c r="L15" s="8"/>
      <c r="M15" s="8"/>
      <c r="N15" s="8"/>
      <c r="O15" s="8"/>
      <c r="P15" s="8"/>
      <c r="Q15" s="8"/>
      <c r="R15" s="8"/>
      <c r="S15" s="8"/>
      <c r="T15" s="8"/>
      <c r="U15" s="8"/>
    </row>
    <row r="16" spans="1:29" s="3" customFormat="1" ht="15" customHeight="1" x14ac:dyDescent="0.2">
      <c r="A16" s="326" t="s">
        <v>5</v>
      </c>
      <c r="B16" s="326"/>
      <c r="C16" s="326"/>
      <c r="D16" s="6"/>
      <c r="E16" s="6"/>
      <c r="F16" s="6"/>
      <c r="G16" s="6"/>
      <c r="H16" s="6"/>
      <c r="I16" s="6"/>
      <c r="J16" s="6"/>
      <c r="K16" s="6"/>
      <c r="L16" s="6"/>
      <c r="M16" s="6"/>
      <c r="N16" s="6"/>
      <c r="O16" s="6"/>
      <c r="P16" s="6"/>
      <c r="Q16" s="6"/>
      <c r="R16" s="6"/>
      <c r="S16" s="6"/>
      <c r="T16" s="6"/>
      <c r="U16" s="6"/>
    </row>
    <row r="17" spans="1:21" s="3" customFormat="1" ht="15" customHeight="1" x14ac:dyDescent="0.2">
      <c r="A17" s="329"/>
      <c r="B17" s="329"/>
      <c r="C17" s="329"/>
      <c r="D17" s="4"/>
      <c r="E17" s="4"/>
      <c r="F17" s="4"/>
      <c r="G17" s="4"/>
      <c r="H17" s="4"/>
      <c r="I17" s="4"/>
      <c r="J17" s="4"/>
      <c r="K17" s="4"/>
      <c r="L17" s="4"/>
      <c r="M17" s="4"/>
      <c r="N17" s="4"/>
      <c r="O17" s="4"/>
      <c r="P17" s="4"/>
      <c r="Q17" s="4"/>
      <c r="R17" s="4"/>
    </row>
    <row r="18" spans="1:21" s="3" customFormat="1" ht="27.75" customHeight="1" x14ac:dyDescent="0.2">
      <c r="A18" s="330" t="s">
        <v>509</v>
      </c>
      <c r="B18" s="330"/>
      <c r="C18" s="33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1" t="s">
        <v>66</v>
      </c>
      <c r="C20" s="272"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272">
        <v>3</v>
      </c>
      <c r="D21" s="32"/>
      <c r="E21" s="32"/>
      <c r="F21" s="32"/>
      <c r="G21" s="32"/>
      <c r="H21" s="31"/>
      <c r="I21" s="31"/>
      <c r="J21" s="31"/>
      <c r="K21" s="31"/>
      <c r="L21" s="31"/>
      <c r="M21" s="31"/>
      <c r="N21" s="31"/>
      <c r="O21" s="31"/>
      <c r="P21" s="31"/>
      <c r="Q21" s="31"/>
      <c r="R21" s="31"/>
      <c r="S21" s="30"/>
      <c r="T21" s="30"/>
      <c r="U21" s="30"/>
    </row>
    <row r="22" spans="1:21" s="3" customFormat="1" ht="81.75" customHeight="1" x14ac:dyDescent="0.2">
      <c r="A22" s="28" t="s">
        <v>64</v>
      </c>
      <c r="B22" s="33" t="s">
        <v>522</v>
      </c>
      <c r="C22" s="215" t="s">
        <v>562</v>
      </c>
      <c r="D22" s="32"/>
      <c r="E22" s="32"/>
      <c r="F22" s="31"/>
      <c r="G22" s="31"/>
      <c r="H22" s="31"/>
      <c r="I22" s="31"/>
      <c r="J22" s="31"/>
      <c r="K22" s="31"/>
      <c r="L22" s="31"/>
      <c r="M22" s="31"/>
      <c r="N22" s="31"/>
      <c r="O22" s="31"/>
      <c r="P22" s="31"/>
      <c r="Q22" s="30"/>
      <c r="R22" s="30"/>
      <c r="S22" s="30"/>
      <c r="T22" s="30"/>
      <c r="U22" s="30"/>
    </row>
    <row r="23" spans="1:21" ht="72.75" customHeight="1" x14ac:dyDescent="0.25">
      <c r="A23" s="28" t="s">
        <v>62</v>
      </c>
      <c r="B23" s="39" t="s">
        <v>59</v>
      </c>
      <c r="C23" s="214" t="s">
        <v>595</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9" t="s">
        <v>542</v>
      </c>
      <c r="C24" s="38" t="str">
        <f>'3.2 паспорт Техсостояние ЛЭП'!D25</f>
        <v>Участок кабельной линии 0,16 км, марка АСБл-10 3х240,  от ПС-671 с.4 яч.71 (ф.471 А) до РТП-65 с.2 яч.6</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9" t="s">
        <v>563</v>
      </c>
      <c r="C25" s="281">
        <f>'1. паспорт местоположение'!C48</f>
        <v>2.2736964</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9" t="s">
        <v>238</v>
      </c>
      <c r="C26" s="189" t="s">
        <v>392</v>
      </c>
      <c r="D26" s="27"/>
      <c r="E26" s="27"/>
      <c r="F26" s="27"/>
      <c r="G26" s="27"/>
      <c r="H26" s="27"/>
      <c r="I26" s="27"/>
      <c r="J26" s="27"/>
      <c r="K26" s="27"/>
      <c r="L26" s="27"/>
      <c r="M26" s="27"/>
      <c r="N26" s="27"/>
      <c r="O26" s="27"/>
      <c r="P26" s="27"/>
      <c r="Q26" s="27"/>
      <c r="R26" s="27"/>
      <c r="S26" s="27"/>
      <c r="T26" s="27"/>
      <c r="U26" s="27"/>
    </row>
    <row r="27" spans="1:21" ht="69.75" customHeight="1" x14ac:dyDescent="0.25">
      <c r="A27" s="28" t="s">
        <v>57</v>
      </c>
      <c r="B27" s="39" t="s">
        <v>523</v>
      </c>
      <c r="C27" s="189" t="s">
        <v>562</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9" t="s">
        <v>56</v>
      </c>
      <c r="C28" s="189">
        <v>2028</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38" t="s">
        <v>54</v>
      </c>
      <c r="C29" s="189">
        <v>2028</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38" t="s">
        <v>52</v>
      </c>
      <c r="C30" s="38" t="s">
        <v>392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55" zoomScaleNormal="80" zoomScaleSheetLayoutView="55" workbookViewId="0">
      <selection activeCell="S47" sqref="S4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68</v>
      </c>
    </row>
    <row r="2" spans="1:28" ht="18.75" x14ac:dyDescent="0.3">
      <c r="Z2" s="15" t="s">
        <v>9</v>
      </c>
    </row>
    <row r="3" spans="1:28" ht="18.75" x14ac:dyDescent="0.3">
      <c r="Z3" s="15" t="s">
        <v>67</v>
      </c>
    </row>
    <row r="4" spans="1:28" ht="18.75" customHeight="1" x14ac:dyDescent="0.25">
      <c r="A4" s="366" t="str">
        <f>'1. паспорт местоположение'!A5:C5</f>
        <v>Год раскрытия информации: 2025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185"/>
      <c r="AB6" s="185"/>
    </row>
    <row r="7" spans="1:28" ht="18.75" x14ac:dyDescent="0.25">
      <c r="A7" s="321"/>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185"/>
      <c r="AB7" s="185"/>
    </row>
    <row r="8" spans="1:28" ht="18.75" x14ac:dyDescent="0.25">
      <c r="A8" s="366" t="str">
        <f>'1. паспорт местоположение'!A9:C9</f>
        <v xml:space="preserve">Общество с ограниченной ответственностью "РЕГИОН ЭНЕРГО"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186"/>
      <c r="AB8" s="186"/>
    </row>
    <row r="9" spans="1:28" ht="15.75" x14ac:dyDescent="0.25">
      <c r="A9" s="326" t="s">
        <v>7</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187"/>
      <c r="AB9" s="187"/>
    </row>
    <row r="10" spans="1:28" ht="18.75" x14ac:dyDescent="0.25">
      <c r="A10" s="321"/>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185"/>
      <c r="AB10" s="185"/>
    </row>
    <row r="11" spans="1:28" ht="18.75" x14ac:dyDescent="0.25">
      <c r="A11" s="366" t="str">
        <f>'1. паспорт местоположение'!A12:C12</f>
        <v>P_1.2.2.1_3</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186"/>
      <c r="AB11" s="186"/>
    </row>
    <row r="12" spans="1:28" ht="15.75" x14ac:dyDescent="0.25">
      <c r="A12" s="326" t="s">
        <v>6</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187"/>
      <c r="AB12" s="187"/>
    </row>
    <row r="13" spans="1:28" ht="18.75" x14ac:dyDescent="0.25">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11"/>
      <c r="AB13" s="11"/>
    </row>
    <row r="14" spans="1:28" ht="30.75" customHeight="1" x14ac:dyDescent="0.25">
      <c r="A14" s="367" t="str">
        <f>'1. паспорт местоположение'!A15:C15</f>
        <v>Реконструкция 1КЛ 10 кВ АСБл-10 3х240 протяженностью 0,16 км, направлением от ПС-671 с.4 яч.71 (ф.471 А) до РТП-65 с.2 яч.6, расположенной по адресу: Московская обл., г. Химки, ул. Кудрявцева (участок кабельной линии по адресу: Московская обл., г. Химки, от Ленинского пр-та, 27А до ул.Мичурина),  (1 КЛ в 2028 г.)</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186"/>
      <c r="AB14" s="186"/>
    </row>
    <row r="15" spans="1:28" ht="15.75" x14ac:dyDescent="0.25">
      <c r="A15" s="326" t="s">
        <v>5</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187"/>
      <c r="AB15" s="187"/>
    </row>
    <row r="16" spans="1:28"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196"/>
      <c r="AB16" s="196"/>
    </row>
    <row r="17" spans="1:2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196"/>
      <c r="AB17" s="196"/>
    </row>
    <row r="18" spans="1:28"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196"/>
      <c r="AB18" s="196"/>
    </row>
    <row r="19" spans="1:2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196"/>
      <c r="AB19" s="196"/>
    </row>
    <row r="20" spans="1:28" x14ac:dyDescent="0.2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197"/>
      <c r="AB20" s="197"/>
    </row>
    <row r="21" spans="1:28" x14ac:dyDescent="0.2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197"/>
      <c r="AB21" s="197"/>
    </row>
    <row r="22" spans="1:28" x14ac:dyDescent="0.25">
      <c r="A22" s="360" t="s">
        <v>541</v>
      </c>
      <c r="B22" s="360"/>
      <c r="C22" s="360"/>
      <c r="D22" s="360"/>
      <c r="E22" s="360"/>
      <c r="F22" s="360"/>
      <c r="G22" s="360"/>
      <c r="H22" s="360"/>
      <c r="I22" s="360"/>
      <c r="J22" s="360"/>
      <c r="K22" s="360"/>
      <c r="L22" s="360"/>
      <c r="M22" s="360"/>
      <c r="N22" s="360"/>
      <c r="O22" s="360"/>
      <c r="P22" s="360"/>
      <c r="Q22" s="360"/>
      <c r="R22" s="360"/>
      <c r="S22" s="360"/>
      <c r="T22" s="360"/>
      <c r="U22" s="360"/>
      <c r="V22" s="360"/>
      <c r="W22" s="360"/>
      <c r="X22" s="360"/>
      <c r="Y22" s="360"/>
      <c r="Z22" s="360"/>
      <c r="AA22" s="198"/>
      <c r="AB22" s="198"/>
    </row>
    <row r="23" spans="1:28" ht="32.25" customHeight="1" x14ac:dyDescent="0.25">
      <c r="A23" s="362" t="s">
        <v>389</v>
      </c>
      <c r="B23" s="363"/>
      <c r="C23" s="363"/>
      <c r="D23" s="363"/>
      <c r="E23" s="363"/>
      <c r="F23" s="363"/>
      <c r="G23" s="363"/>
      <c r="H23" s="363"/>
      <c r="I23" s="363"/>
      <c r="J23" s="363"/>
      <c r="K23" s="363"/>
      <c r="L23" s="364"/>
      <c r="M23" s="361" t="s">
        <v>390</v>
      </c>
      <c r="N23" s="361"/>
      <c r="O23" s="361"/>
      <c r="P23" s="361"/>
      <c r="Q23" s="361"/>
      <c r="R23" s="361"/>
      <c r="S23" s="361"/>
      <c r="T23" s="361"/>
      <c r="U23" s="361"/>
      <c r="V23" s="361"/>
      <c r="W23" s="361"/>
      <c r="X23" s="361"/>
      <c r="Y23" s="361"/>
      <c r="Z23" s="361"/>
    </row>
    <row r="24" spans="1:28" ht="151.5" customHeight="1" x14ac:dyDescent="0.25">
      <c r="A24" s="115" t="s">
        <v>240</v>
      </c>
      <c r="B24" s="116" t="s">
        <v>269</v>
      </c>
      <c r="C24" s="115" t="s">
        <v>383</v>
      </c>
      <c r="D24" s="115" t="s">
        <v>241</v>
      </c>
      <c r="E24" s="115" t="s">
        <v>384</v>
      </c>
      <c r="F24" s="115" t="s">
        <v>386</v>
      </c>
      <c r="G24" s="115" t="s">
        <v>385</v>
      </c>
      <c r="H24" s="115" t="s">
        <v>242</v>
      </c>
      <c r="I24" s="115" t="s">
        <v>387</v>
      </c>
      <c r="J24" s="115" t="s">
        <v>274</v>
      </c>
      <c r="K24" s="116" t="s">
        <v>268</v>
      </c>
      <c r="L24" s="116" t="s">
        <v>243</v>
      </c>
      <c r="M24" s="117" t="s">
        <v>288</v>
      </c>
      <c r="N24" s="116" t="s">
        <v>549</v>
      </c>
      <c r="O24" s="115" t="s">
        <v>285</v>
      </c>
      <c r="P24" s="115" t="s">
        <v>286</v>
      </c>
      <c r="Q24" s="115" t="s">
        <v>284</v>
      </c>
      <c r="R24" s="115" t="s">
        <v>242</v>
      </c>
      <c r="S24" s="115" t="s">
        <v>283</v>
      </c>
      <c r="T24" s="115" t="s">
        <v>282</v>
      </c>
      <c r="U24" s="115" t="s">
        <v>382</v>
      </c>
      <c r="V24" s="115" t="s">
        <v>284</v>
      </c>
      <c r="W24" s="126" t="s">
        <v>267</v>
      </c>
      <c r="X24" s="126" t="s">
        <v>299</v>
      </c>
      <c r="Y24" s="126" t="s">
        <v>300</v>
      </c>
      <c r="Z24" s="128" t="s">
        <v>297</v>
      </c>
    </row>
    <row r="25" spans="1:28" ht="16.5" customHeight="1" x14ac:dyDescent="0.25">
      <c r="A25" s="115">
        <v>1</v>
      </c>
      <c r="B25" s="116">
        <v>2</v>
      </c>
      <c r="C25" s="115">
        <v>3</v>
      </c>
      <c r="D25" s="116">
        <v>4</v>
      </c>
      <c r="E25" s="115">
        <v>5</v>
      </c>
      <c r="F25" s="116">
        <v>6</v>
      </c>
      <c r="G25" s="115">
        <v>7</v>
      </c>
      <c r="H25" s="116">
        <v>8</v>
      </c>
      <c r="I25" s="115">
        <v>9</v>
      </c>
      <c r="J25" s="116">
        <v>10</v>
      </c>
      <c r="K25" s="199">
        <v>11</v>
      </c>
      <c r="L25" s="116">
        <v>12</v>
      </c>
      <c r="M25" s="199">
        <v>13</v>
      </c>
      <c r="N25" s="116">
        <v>14</v>
      </c>
      <c r="O25" s="199">
        <v>15</v>
      </c>
      <c r="P25" s="116">
        <v>16</v>
      </c>
      <c r="Q25" s="199">
        <v>17</v>
      </c>
      <c r="R25" s="116">
        <v>18</v>
      </c>
      <c r="S25" s="199">
        <v>19</v>
      </c>
      <c r="T25" s="116">
        <v>20</v>
      </c>
      <c r="U25" s="199">
        <v>21</v>
      </c>
      <c r="V25" s="116">
        <v>22</v>
      </c>
      <c r="W25" s="199">
        <v>23</v>
      </c>
      <c r="X25" s="116">
        <v>24</v>
      </c>
      <c r="Y25" s="199">
        <v>25</v>
      </c>
      <c r="Z25" s="116">
        <v>26</v>
      </c>
    </row>
    <row r="26" spans="1:28" ht="45.75" customHeight="1" x14ac:dyDescent="0.25">
      <c r="A26" s="108" t="s">
        <v>367</v>
      </c>
      <c r="B26" s="114"/>
      <c r="C26" s="110" t="s">
        <v>369</v>
      </c>
      <c r="D26" s="110" t="s">
        <v>370</v>
      </c>
      <c r="E26" s="110" t="s">
        <v>371</v>
      </c>
      <c r="F26" s="110" t="s">
        <v>279</v>
      </c>
      <c r="G26" s="110" t="s">
        <v>372</v>
      </c>
      <c r="H26" s="110" t="s">
        <v>242</v>
      </c>
      <c r="I26" s="110" t="s">
        <v>373</v>
      </c>
      <c r="J26" s="110" t="s">
        <v>374</v>
      </c>
      <c r="K26" s="107"/>
      <c r="L26" s="111" t="s">
        <v>265</v>
      </c>
      <c r="M26" s="113" t="s">
        <v>281</v>
      </c>
      <c r="N26" s="107"/>
      <c r="O26" s="107"/>
      <c r="P26" s="107"/>
      <c r="Q26" s="107"/>
      <c r="R26" s="107"/>
      <c r="S26" s="107"/>
      <c r="T26" s="107"/>
      <c r="U26" s="107"/>
      <c r="V26" s="107"/>
      <c r="W26" s="107"/>
      <c r="X26" s="107"/>
      <c r="Y26" s="107"/>
      <c r="Z26" s="109" t="s">
        <v>298</v>
      </c>
    </row>
    <row r="27" spans="1:28" x14ac:dyDescent="0.25">
      <c r="A27" s="107" t="s">
        <v>244</v>
      </c>
      <c r="B27" s="107" t="s">
        <v>270</v>
      </c>
      <c r="C27" s="107" t="s">
        <v>249</v>
      </c>
      <c r="D27" s="107" t="s">
        <v>250</v>
      </c>
      <c r="E27" s="107" t="s">
        <v>289</v>
      </c>
      <c r="F27" s="110" t="s">
        <v>245</v>
      </c>
      <c r="G27" s="110" t="s">
        <v>293</v>
      </c>
      <c r="H27" s="107" t="s">
        <v>242</v>
      </c>
      <c r="I27" s="110" t="s">
        <v>275</v>
      </c>
      <c r="J27" s="110" t="s">
        <v>257</v>
      </c>
      <c r="K27" s="111" t="s">
        <v>261</v>
      </c>
      <c r="L27" s="107"/>
      <c r="M27" s="111" t="s">
        <v>287</v>
      </c>
      <c r="N27" s="107"/>
      <c r="O27" s="107"/>
      <c r="P27" s="107"/>
      <c r="Q27" s="107"/>
      <c r="R27" s="107"/>
      <c r="S27" s="107"/>
      <c r="T27" s="107"/>
      <c r="U27" s="107"/>
      <c r="V27" s="107"/>
      <c r="W27" s="107"/>
      <c r="X27" s="107"/>
      <c r="Y27" s="107"/>
      <c r="Z27" s="107"/>
    </row>
    <row r="28" spans="1:28" x14ac:dyDescent="0.25">
      <c r="A28" s="107" t="s">
        <v>244</v>
      </c>
      <c r="B28" s="107" t="s">
        <v>271</v>
      </c>
      <c r="C28" s="107" t="s">
        <v>251</v>
      </c>
      <c r="D28" s="107" t="s">
        <v>252</v>
      </c>
      <c r="E28" s="107" t="s">
        <v>290</v>
      </c>
      <c r="F28" s="110" t="s">
        <v>246</v>
      </c>
      <c r="G28" s="110" t="s">
        <v>294</v>
      </c>
      <c r="H28" s="107" t="s">
        <v>242</v>
      </c>
      <c r="I28" s="110" t="s">
        <v>276</v>
      </c>
      <c r="J28" s="110" t="s">
        <v>258</v>
      </c>
      <c r="K28" s="111" t="s">
        <v>262</v>
      </c>
      <c r="L28" s="112"/>
      <c r="M28" s="111" t="s">
        <v>0</v>
      </c>
      <c r="N28" s="111"/>
      <c r="O28" s="111"/>
      <c r="P28" s="111"/>
      <c r="Q28" s="111"/>
      <c r="R28" s="111"/>
      <c r="S28" s="111"/>
      <c r="T28" s="111"/>
      <c r="U28" s="111"/>
      <c r="V28" s="111"/>
      <c r="W28" s="111"/>
      <c r="X28" s="111"/>
      <c r="Y28" s="111"/>
      <c r="Z28" s="111"/>
    </row>
    <row r="29" spans="1:28" x14ac:dyDescent="0.25">
      <c r="A29" s="107" t="s">
        <v>244</v>
      </c>
      <c r="B29" s="107" t="s">
        <v>272</v>
      </c>
      <c r="C29" s="107" t="s">
        <v>253</v>
      </c>
      <c r="D29" s="107" t="s">
        <v>254</v>
      </c>
      <c r="E29" s="107" t="s">
        <v>291</v>
      </c>
      <c r="F29" s="110" t="s">
        <v>247</v>
      </c>
      <c r="G29" s="110" t="s">
        <v>295</v>
      </c>
      <c r="H29" s="107" t="s">
        <v>242</v>
      </c>
      <c r="I29" s="110" t="s">
        <v>277</v>
      </c>
      <c r="J29" s="110" t="s">
        <v>259</v>
      </c>
      <c r="K29" s="111" t="s">
        <v>263</v>
      </c>
      <c r="L29" s="112"/>
      <c r="M29" s="107"/>
      <c r="N29" s="107"/>
      <c r="O29" s="107"/>
      <c r="P29" s="107"/>
      <c r="Q29" s="107"/>
      <c r="R29" s="107"/>
      <c r="S29" s="107"/>
      <c r="T29" s="107"/>
      <c r="U29" s="107"/>
      <c r="V29" s="107"/>
      <c r="W29" s="107"/>
      <c r="X29" s="107"/>
      <c r="Y29" s="107"/>
      <c r="Z29" s="107"/>
    </row>
    <row r="30" spans="1:28" x14ac:dyDescent="0.25">
      <c r="A30" s="107" t="s">
        <v>244</v>
      </c>
      <c r="B30" s="107" t="s">
        <v>273</v>
      </c>
      <c r="C30" s="107" t="s">
        <v>255</v>
      </c>
      <c r="D30" s="107" t="s">
        <v>256</v>
      </c>
      <c r="E30" s="107" t="s">
        <v>292</v>
      </c>
      <c r="F30" s="110" t="s">
        <v>248</v>
      </c>
      <c r="G30" s="110" t="s">
        <v>296</v>
      </c>
      <c r="H30" s="107" t="s">
        <v>242</v>
      </c>
      <c r="I30" s="110" t="s">
        <v>278</v>
      </c>
      <c r="J30" s="110" t="s">
        <v>260</v>
      </c>
      <c r="K30" s="111" t="s">
        <v>264</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368</v>
      </c>
      <c r="B32" s="114"/>
      <c r="C32" s="110" t="s">
        <v>375</v>
      </c>
      <c r="D32" s="110" t="s">
        <v>376</v>
      </c>
      <c r="E32" s="110" t="s">
        <v>377</v>
      </c>
      <c r="F32" s="110" t="s">
        <v>378</v>
      </c>
      <c r="G32" s="110" t="s">
        <v>379</v>
      </c>
      <c r="H32" s="110" t="s">
        <v>242</v>
      </c>
      <c r="I32" s="110" t="s">
        <v>380</v>
      </c>
      <c r="J32" s="110" t="s">
        <v>381</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2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0"/>
  <sheetViews>
    <sheetView view="pageBreakPreview" zoomScale="60" workbookViewId="0">
      <selection activeCell="A27" sqref="A2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2" customFormat="1" ht="18.75" customHeight="1" x14ac:dyDescent="0.2">
      <c r="A1" s="18"/>
      <c r="B1" s="18"/>
      <c r="N1" s="42" t="s">
        <v>68</v>
      </c>
    </row>
    <row r="2" spans="1:27" s="12" customFormat="1" ht="18.75" customHeight="1" x14ac:dyDescent="0.3">
      <c r="A2" s="18"/>
      <c r="B2" s="18"/>
      <c r="N2" s="15" t="s">
        <v>9</v>
      </c>
    </row>
    <row r="3" spans="1:27" s="12" customFormat="1" ht="18.75" x14ac:dyDescent="0.3">
      <c r="A3" s="17"/>
      <c r="B3" s="17"/>
      <c r="N3" s="15" t="s">
        <v>67</v>
      </c>
    </row>
    <row r="4" spans="1:27" s="12" customFormat="1" ht="18.75" x14ac:dyDescent="0.3">
      <c r="A4" s="17"/>
      <c r="B4" s="17"/>
      <c r="L4" s="15"/>
    </row>
    <row r="5" spans="1:27" s="12" customFormat="1" ht="15.75" x14ac:dyDescent="0.2">
      <c r="A5" s="346" t="str">
        <f>'1. паспорт местоположение'!A5:C5</f>
        <v>Год раскрытия информации: 2025 год</v>
      </c>
      <c r="B5" s="346"/>
      <c r="C5" s="346"/>
      <c r="D5" s="346"/>
      <c r="E5" s="346"/>
      <c r="F5" s="346"/>
      <c r="G5" s="346"/>
      <c r="H5" s="346"/>
      <c r="I5" s="346"/>
      <c r="J5" s="346"/>
      <c r="K5" s="346"/>
      <c r="L5" s="346"/>
      <c r="M5" s="346"/>
      <c r="N5" s="346"/>
      <c r="O5" s="195"/>
      <c r="P5" s="195"/>
      <c r="Q5" s="195"/>
      <c r="R5" s="195"/>
      <c r="S5" s="195"/>
      <c r="T5" s="195"/>
      <c r="U5" s="195"/>
      <c r="V5" s="195"/>
      <c r="W5" s="195"/>
      <c r="X5" s="195"/>
      <c r="Y5" s="195"/>
      <c r="Z5" s="195"/>
      <c r="AA5" s="195"/>
    </row>
    <row r="6" spans="1:27" s="12" customFormat="1" ht="18.75" x14ac:dyDescent="0.3">
      <c r="A6" s="17"/>
      <c r="B6" s="17"/>
      <c r="L6" s="15"/>
    </row>
    <row r="7" spans="1:27" s="12" customFormat="1" ht="18.75" x14ac:dyDescent="0.2">
      <c r="A7" s="321" t="s">
        <v>8</v>
      </c>
      <c r="B7" s="321"/>
      <c r="C7" s="321"/>
      <c r="D7" s="321"/>
      <c r="E7" s="321"/>
      <c r="F7" s="321"/>
      <c r="G7" s="321"/>
      <c r="H7" s="321"/>
      <c r="I7" s="321"/>
      <c r="J7" s="321"/>
      <c r="K7" s="321"/>
      <c r="L7" s="321"/>
      <c r="M7" s="321"/>
      <c r="N7" s="321"/>
      <c r="O7" s="13"/>
      <c r="P7" s="13"/>
      <c r="Q7" s="13"/>
      <c r="R7" s="13"/>
      <c r="S7" s="13"/>
      <c r="T7" s="13"/>
      <c r="U7" s="13"/>
      <c r="V7" s="13"/>
      <c r="W7" s="13"/>
      <c r="X7" s="13"/>
      <c r="Y7" s="13"/>
    </row>
    <row r="8" spans="1:27" s="12" customFormat="1" ht="18.75" x14ac:dyDescent="0.2">
      <c r="A8" s="321"/>
      <c r="B8" s="321"/>
      <c r="C8" s="321"/>
      <c r="D8" s="321"/>
      <c r="E8" s="321"/>
      <c r="F8" s="321"/>
      <c r="G8" s="321"/>
      <c r="H8" s="321"/>
      <c r="I8" s="321"/>
      <c r="J8" s="321"/>
      <c r="K8" s="321"/>
      <c r="L8" s="321"/>
      <c r="M8" s="321"/>
      <c r="N8" s="321"/>
      <c r="O8" s="13"/>
      <c r="P8" s="13"/>
      <c r="Q8" s="13"/>
      <c r="R8" s="13"/>
      <c r="S8" s="13"/>
      <c r="T8" s="13"/>
      <c r="U8" s="13"/>
      <c r="V8" s="13"/>
      <c r="W8" s="13"/>
      <c r="X8" s="13"/>
      <c r="Y8" s="13"/>
    </row>
    <row r="9" spans="1:27" s="12" customFormat="1" ht="18.75" x14ac:dyDescent="0.2">
      <c r="A9" s="346" t="str">
        <f>'1. паспорт местоположение'!A9:C9</f>
        <v xml:space="preserve">Общество с ограниченной ответственностью "РЕГИОН ЭНЕРГО" </v>
      </c>
      <c r="B9" s="346"/>
      <c r="C9" s="346"/>
      <c r="D9" s="346"/>
      <c r="E9" s="346"/>
      <c r="F9" s="346"/>
      <c r="G9" s="346"/>
      <c r="H9" s="346"/>
      <c r="I9" s="346"/>
      <c r="J9" s="346"/>
      <c r="K9" s="346"/>
      <c r="L9" s="346"/>
      <c r="M9" s="346"/>
      <c r="N9" s="346"/>
      <c r="O9" s="13"/>
      <c r="P9" s="13"/>
      <c r="Q9" s="13"/>
      <c r="R9" s="13"/>
      <c r="S9" s="13"/>
      <c r="T9" s="13"/>
      <c r="U9" s="13"/>
      <c r="V9" s="13"/>
      <c r="W9" s="13"/>
      <c r="X9" s="13"/>
      <c r="Y9" s="13"/>
    </row>
    <row r="10" spans="1:27" s="12" customFormat="1" ht="18.75" x14ac:dyDescent="0.2">
      <c r="A10" s="326" t="s">
        <v>7</v>
      </c>
      <c r="B10" s="326"/>
      <c r="C10" s="326"/>
      <c r="D10" s="326"/>
      <c r="E10" s="326"/>
      <c r="F10" s="326"/>
      <c r="G10" s="326"/>
      <c r="H10" s="326"/>
      <c r="I10" s="326"/>
      <c r="J10" s="326"/>
      <c r="K10" s="326"/>
      <c r="L10" s="326"/>
      <c r="M10" s="326"/>
      <c r="N10" s="326"/>
      <c r="O10" s="13"/>
      <c r="P10" s="13"/>
      <c r="Q10" s="13"/>
      <c r="R10" s="13"/>
      <c r="S10" s="13"/>
      <c r="T10" s="13"/>
      <c r="U10" s="13"/>
      <c r="V10" s="13"/>
      <c r="W10" s="13"/>
      <c r="X10" s="13"/>
      <c r="Y10" s="13"/>
    </row>
    <row r="11" spans="1:27" s="12" customFormat="1" ht="18.75" x14ac:dyDescent="0.2">
      <c r="A11" s="321"/>
      <c r="B11" s="321"/>
      <c r="C11" s="321"/>
      <c r="D11" s="321"/>
      <c r="E11" s="321"/>
      <c r="F11" s="321"/>
      <c r="G11" s="321"/>
      <c r="H11" s="321"/>
      <c r="I11" s="321"/>
      <c r="J11" s="321"/>
      <c r="K11" s="321"/>
      <c r="L11" s="321"/>
      <c r="M11" s="321"/>
      <c r="N11" s="321"/>
      <c r="O11" s="13"/>
      <c r="P11" s="13"/>
      <c r="Q11" s="13"/>
      <c r="R11" s="13"/>
      <c r="S11" s="13"/>
      <c r="T11" s="13"/>
      <c r="U11" s="13"/>
      <c r="V11" s="13"/>
      <c r="W11" s="13"/>
      <c r="X11" s="13"/>
      <c r="Y11" s="13"/>
    </row>
    <row r="12" spans="1:27" s="12" customFormat="1" ht="18.75" x14ac:dyDescent="0.2">
      <c r="A12" s="347" t="str">
        <f>'1. паспорт местоположение'!A12:C12</f>
        <v>P_1.2.2.1_3</v>
      </c>
      <c r="B12" s="347"/>
      <c r="C12" s="347"/>
      <c r="D12" s="347"/>
      <c r="E12" s="347"/>
      <c r="F12" s="347"/>
      <c r="G12" s="347"/>
      <c r="H12" s="347"/>
      <c r="I12" s="347"/>
      <c r="J12" s="347"/>
      <c r="K12" s="347"/>
      <c r="L12" s="347"/>
      <c r="M12" s="347"/>
      <c r="N12" s="347"/>
      <c r="O12" s="13"/>
      <c r="P12" s="13"/>
      <c r="Q12" s="13"/>
      <c r="R12" s="13"/>
      <c r="S12" s="13"/>
      <c r="T12" s="13"/>
      <c r="U12" s="13"/>
      <c r="V12" s="13"/>
      <c r="W12" s="13"/>
      <c r="X12" s="13"/>
      <c r="Y12" s="13"/>
    </row>
    <row r="13" spans="1:27" s="12" customFormat="1" ht="18.75" x14ac:dyDescent="0.2">
      <c r="A13" s="326" t="s">
        <v>6</v>
      </c>
      <c r="B13" s="326"/>
      <c r="C13" s="326"/>
      <c r="D13" s="326"/>
      <c r="E13" s="326"/>
      <c r="F13" s="326"/>
      <c r="G13" s="326"/>
      <c r="H13" s="326"/>
      <c r="I13" s="326"/>
      <c r="J13" s="326"/>
      <c r="K13" s="326"/>
      <c r="L13" s="326"/>
      <c r="M13" s="326"/>
      <c r="N13" s="326"/>
      <c r="O13" s="13"/>
      <c r="P13" s="13"/>
      <c r="Q13" s="13"/>
      <c r="R13" s="13"/>
      <c r="S13" s="13"/>
      <c r="T13" s="13"/>
      <c r="U13" s="13"/>
      <c r="V13" s="13"/>
      <c r="W13" s="13"/>
      <c r="X13" s="13"/>
      <c r="Y13" s="13"/>
    </row>
    <row r="14" spans="1:27" s="9" customFormat="1" ht="15.75" customHeight="1" x14ac:dyDescent="0.2">
      <c r="A14" s="328"/>
      <c r="B14" s="328"/>
      <c r="C14" s="328"/>
      <c r="D14" s="328"/>
      <c r="E14" s="328"/>
      <c r="F14" s="328"/>
      <c r="G14" s="328"/>
      <c r="H14" s="328"/>
      <c r="I14" s="328"/>
      <c r="J14" s="328"/>
      <c r="K14" s="328"/>
      <c r="L14" s="328"/>
      <c r="M14" s="328"/>
      <c r="N14" s="328"/>
      <c r="O14" s="10"/>
      <c r="P14" s="10"/>
      <c r="Q14" s="10"/>
      <c r="R14" s="10"/>
      <c r="S14" s="10"/>
      <c r="T14" s="10"/>
      <c r="U14" s="10"/>
      <c r="V14" s="10"/>
      <c r="W14" s="10"/>
      <c r="X14" s="10"/>
      <c r="Y14" s="10"/>
    </row>
    <row r="15" spans="1:27" s="3" customFormat="1" ht="34.5" customHeight="1" x14ac:dyDescent="0.2">
      <c r="A15" s="346" t="str">
        <f>'1. паспорт местоположение'!A15:C15</f>
        <v>Реконструкция 1КЛ 10 кВ АСБл-10 3х240 протяженностью 0,16 км, направлением от ПС-671 с.4 яч.71 (ф.471 А) до РТП-65 с.2 яч.6, расположенной по адресу: Московская обл., г. Химки, ул. Кудрявцева (участок кабельной линии по адресу: Московская обл., г. Химки, от Ленинского пр-та, 27А до ул.Мичурина),  (1 КЛ в 2028 г.)</v>
      </c>
      <c r="B15" s="346"/>
      <c r="C15" s="346"/>
      <c r="D15" s="346"/>
      <c r="E15" s="346"/>
      <c r="F15" s="346"/>
      <c r="G15" s="346"/>
      <c r="H15" s="346"/>
      <c r="I15" s="346"/>
      <c r="J15" s="346"/>
      <c r="K15" s="346"/>
      <c r="L15" s="346"/>
      <c r="M15" s="346"/>
      <c r="N15" s="346"/>
      <c r="O15" s="8"/>
      <c r="P15" s="8"/>
      <c r="Q15" s="8"/>
      <c r="R15" s="8"/>
      <c r="S15" s="8"/>
      <c r="T15" s="8"/>
      <c r="U15" s="8"/>
      <c r="V15" s="8"/>
      <c r="W15" s="8"/>
      <c r="X15" s="8"/>
      <c r="Y15" s="8"/>
    </row>
    <row r="16" spans="1:27" s="3" customFormat="1" ht="15" customHeight="1" x14ac:dyDescent="0.2">
      <c r="A16" s="326" t="s">
        <v>5</v>
      </c>
      <c r="B16" s="326"/>
      <c r="C16" s="326"/>
      <c r="D16" s="326"/>
      <c r="E16" s="326"/>
      <c r="F16" s="326"/>
      <c r="G16" s="326"/>
      <c r="H16" s="326"/>
      <c r="I16" s="326"/>
      <c r="J16" s="326"/>
      <c r="K16" s="326"/>
      <c r="L16" s="326"/>
      <c r="M16" s="326"/>
      <c r="N16" s="326"/>
      <c r="O16" s="6"/>
      <c r="P16" s="6"/>
      <c r="Q16" s="6"/>
      <c r="R16" s="6"/>
      <c r="S16" s="6"/>
      <c r="T16" s="6"/>
      <c r="U16" s="6"/>
      <c r="V16" s="6"/>
      <c r="W16" s="6"/>
      <c r="X16" s="6"/>
      <c r="Y16" s="6"/>
    </row>
    <row r="17" spans="1:25" s="3" customFormat="1" ht="15" customHeight="1" x14ac:dyDescent="0.2">
      <c r="A17" s="329"/>
      <c r="B17" s="329"/>
      <c r="C17" s="329"/>
      <c r="D17" s="329"/>
      <c r="E17" s="329"/>
      <c r="F17" s="329"/>
      <c r="G17" s="329"/>
      <c r="H17" s="329"/>
      <c r="I17" s="329"/>
      <c r="J17" s="329"/>
      <c r="K17" s="329"/>
      <c r="L17" s="329"/>
      <c r="M17" s="329"/>
      <c r="N17" s="329"/>
      <c r="O17" s="4"/>
      <c r="P17" s="4"/>
      <c r="Q17" s="4"/>
      <c r="R17" s="4"/>
      <c r="S17" s="4"/>
      <c r="T17" s="4"/>
      <c r="U17" s="4"/>
      <c r="V17" s="4"/>
    </row>
    <row r="18" spans="1:25" s="3" customFormat="1" ht="91.5" customHeight="1" x14ac:dyDescent="0.2">
      <c r="A18" s="368" t="s">
        <v>518</v>
      </c>
      <c r="B18" s="368"/>
      <c r="C18" s="368"/>
      <c r="D18" s="368"/>
      <c r="E18" s="368"/>
      <c r="F18" s="368"/>
      <c r="G18" s="368"/>
      <c r="H18" s="368"/>
      <c r="I18" s="368"/>
      <c r="J18" s="368"/>
      <c r="K18" s="368"/>
      <c r="L18" s="368"/>
      <c r="M18" s="368"/>
      <c r="N18" s="368"/>
      <c r="O18" s="7"/>
      <c r="P18" s="7"/>
      <c r="Q18" s="7"/>
      <c r="R18" s="7"/>
      <c r="S18" s="7"/>
      <c r="T18" s="7"/>
      <c r="U18" s="7"/>
      <c r="V18" s="7"/>
      <c r="W18" s="7"/>
      <c r="X18" s="7"/>
      <c r="Y18" s="7"/>
    </row>
    <row r="19" spans="1:25" s="3" customFormat="1" ht="78" customHeight="1" x14ac:dyDescent="0.2">
      <c r="A19" s="320" t="s">
        <v>4</v>
      </c>
      <c r="B19" s="320" t="s">
        <v>84</v>
      </c>
      <c r="C19" s="320" t="s">
        <v>83</v>
      </c>
      <c r="D19" s="320" t="s">
        <v>75</v>
      </c>
      <c r="E19" s="369" t="s">
        <v>82</v>
      </c>
      <c r="F19" s="370"/>
      <c r="G19" s="370"/>
      <c r="H19" s="370"/>
      <c r="I19" s="371"/>
      <c r="J19" s="320" t="s">
        <v>81</v>
      </c>
      <c r="K19" s="320"/>
      <c r="L19" s="320"/>
      <c r="M19" s="320"/>
      <c r="N19" s="320"/>
      <c r="O19" s="4"/>
      <c r="P19" s="4"/>
      <c r="Q19" s="4"/>
      <c r="R19" s="4"/>
      <c r="S19" s="4"/>
      <c r="T19" s="4"/>
      <c r="U19" s="4"/>
      <c r="V19" s="4"/>
    </row>
    <row r="20" spans="1:25" s="3" customFormat="1" ht="51" customHeight="1" x14ac:dyDescent="0.2">
      <c r="A20" s="320"/>
      <c r="B20" s="320"/>
      <c r="C20" s="320"/>
      <c r="D20" s="320"/>
      <c r="E20" s="43" t="s">
        <v>80</v>
      </c>
      <c r="F20" s="43" t="s">
        <v>79</v>
      </c>
      <c r="G20" s="43" t="s">
        <v>78</v>
      </c>
      <c r="H20" s="43" t="s">
        <v>77</v>
      </c>
      <c r="I20" s="43" t="s">
        <v>76</v>
      </c>
      <c r="J20" s="43" t="s">
        <v>564</v>
      </c>
      <c r="K20" s="43" t="s">
        <v>565</v>
      </c>
      <c r="L20" s="201" t="s">
        <v>566</v>
      </c>
      <c r="M20" s="201" t="s">
        <v>567</v>
      </c>
      <c r="N20" s="201" t="s">
        <v>568</v>
      </c>
      <c r="O20" s="31"/>
      <c r="P20" s="31"/>
      <c r="Q20" s="31"/>
      <c r="R20" s="31"/>
      <c r="S20" s="31"/>
      <c r="T20" s="31"/>
      <c r="U20" s="31"/>
      <c r="V20" s="31"/>
      <c r="W20" s="30"/>
      <c r="X20" s="30"/>
      <c r="Y20" s="30"/>
    </row>
    <row r="21" spans="1:25"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31"/>
      <c r="P21" s="31"/>
      <c r="Q21" s="31"/>
      <c r="R21" s="31"/>
      <c r="S21" s="31"/>
      <c r="T21" s="31"/>
      <c r="U21" s="31"/>
      <c r="V21" s="31"/>
      <c r="W21" s="30"/>
      <c r="X21" s="30"/>
      <c r="Y21" s="30"/>
    </row>
    <row r="22" spans="1:25" s="3" customFormat="1" ht="33" customHeight="1" x14ac:dyDescent="0.2">
      <c r="A22" s="46" t="s">
        <v>64</v>
      </c>
      <c r="B22" s="48" t="s">
        <v>565</v>
      </c>
      <c r="C22" s="33" t="s">
        <v>392</v>
      </c>
      <c r="D22" s="33" t="s">
        <v>392</v>
      </c>
      <c r="E22" s="33" t="s">
        <v>392</v>
      </c>
      <c r="F22" s="33" t="s">
        <v>392</v>
      </c>
      <c r="G22" s="33" t="s">
        <v>392</v>
      </c>
      <c r="H22" s="33" t="s">
        <v>392</v>
      </c>
      <c r="I22" s="33" t="s">
        <v>392</v>
      </c>
      <c r="J22" s="33" t="s">
        <v>392</v>
      </c>
      <c r="K22" s="33" t="s">
        <v>392</v>
      </c>
      <c r="L22" s="33" t="s">
        <v>392</v>
      </c>
      <c r="M22" s="33" t="s">
        <v>392</v>
      </c>
      <c r="N22" s="33" t="s">
        <v>392</v>
      </c>
      <c r="O22" s="31"/>
      <c r="P22" s="31"/>
      <c r="Q22" s="31"/>
      <c r="R22" s="31"/>
      <c r="S22" s="31"/>
      <c r="T22" s="31"/>
      <c r="U22" s="30"/>
      <c r="V22" s="30"/>
      <c r="W22" s="30"/>
      <c r="X22" s="30"/>
      <c r="Y22" s="30"/>
    </row>
    <row r="23" spans="1:25"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row>
    <row r="24" spans="1:2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row>
    <row r="25" spans="1:25"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row>
    <row r="27" spans="1:25"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row>
    <row r="28" spans="1:25"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row>
    <row r="29" spans="1:25"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row>
    <row r="30" spans="1:25"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row>
    <row r="31" spans="1:25"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row>
    <row r="32" spans="1:25"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row>
    <row r="33" spans="1:25"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row>
    <row r="34" spans="1:25"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row>
    <row r="35" spans="1:25"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row>
    <row r="36" spans="1:25"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row>
    <row r="37" spans="1:25"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row>
    <row r="38" spans="1:25"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row>
    <row r="39" spans="1:25"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row>
    <row r="40" spans="1:25"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row>
    <row r="41" spans="1:25"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row>
    <row r="42" spans="1:25"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row>
    <row r="43" spans="1:25"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row>
    <row r="44" spans="1:25"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row>
    <row r="45" spans="1:25"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row>
    <row r="46" spans="1:25"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row>
    <row r="47" spans="1:25"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row>
    <row r="48" spans="1:25"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row>
    <row r="49" spans="1:25"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row>
    <row r="50" spans="1:25"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row>
    <row r="51" spans="1:25"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row>
    <row r="52" spans="1:25"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row>
    <row r="53" spans="1:25"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row>
    <row r="54" spans="1:25"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row>
    <row r="55" spans="1:25"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row>
    <row r="56" spans="1:25"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row>
    <row r="57" spans="1:25"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row>
    <row r="58" spans="1:25"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row>
    <row r="59" spans="1:25"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row>
    <row r="60" spans="1:25"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row>
    <row r="61" spans="1:25"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row>
    <row r="62" spans="1:25"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row>
    <row r="63" spans="1:25"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row>
    <row r="64" spans="1:25"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row>
    <row r="65" spans="1:25"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row>
    <row r="66" spans="1:25"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row>
    <row r="67" spans="1:25"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row>
    <row r="68" spans="1:25"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row>
    <row r="69" spans="1:25"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row>
    <row r="70" spans="1:25"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row>
    <row r="71" spans="1:25"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row>
    <row r="72" spans="1:25"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row>
    <row r="73" spans="1:25"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row>
    <row r="74" spans="1:25"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row>
    <row r="75" spans="1:25"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row>
    <row r="76" spans="1:25"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row>
    <row r="77" spans="1:25"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row>
    <row r="78" spans="1:25"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row>
    <row r="79" spans="1:25"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row>
    <row r="80" spans="1:25"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row>
    <row r="81" spans="1:25"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row>
    <row r="82" spans="1:25"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row>
    <row r="83" spans="1:25"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row>
    <row r="84" spans="1:25"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row>
    <row r="85" spans="1:25"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row>
    <row r="86" spans="1:25"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row>
    <row r="87" spans="1:25"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row>
    <row r="88" spans="1:25"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row>
    <row r="89" spans="1:25"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row>
    <row r="90" spans="1:25"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row>
    <row r="91" spans="1:25"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row>
    <row r="92" spans="1:25"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row>
    <row r="93" spans="1:25"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row>
    <row r="94" spans="1:25"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row>
    <row r="95" spans="1:25"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row>
    <row r="96" spans="1:25"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row>
    <row r="97" spans="1:25"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row>
    <row r="98" spans="1:25"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row>
    <row r="99" spans="1:25"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row>
    <row r="100" spans="1:25"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row>
    <row r="101" spans="1:25"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row>
    <row r="102" spans="1:25"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row>
    <row r="103" spans="1:25"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row>
    <row r="104" spans="1:25"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row>
    <row r="105" spans="1:25"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row>
    <row r="106" spans="1:25"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row>
    <row r="107" spans="1:25"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row>
    <row r="108" spans="1:25"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row>
    <row r="109" spans="1:25"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row>
    <row r="110" spans="1:25"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row>
    <row r="111" spans="1:25"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row>
    <row r="112" spans="1:25"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row>
    <row r="113" spans="1:25"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row>
    <row r="114" spans="1:25"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row>
    <row r="115" spans="1:25"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row>
    <row r="116" spans="1:25"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row>
    <row r="117" spans="1:25"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row>
    <row r="118" spans="1:25"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row>
    <row r="119" spans="1:25"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row>
    <row r="120" spans="1:25"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row>
    <row r="121" spans="1:25"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row>
    <row r="122" spans="1:25"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row>
    <row r="123" spans="1:25"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row>
    <row r="124" spans="1:25"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row>
    <row r="125" spans="1:25"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row>
    <row r="126" spans="1:25"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row>
    <row r="127" spans="1:25"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row>
    <row r="128" spans="1:25"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row>
    <row r="129" spans="1:2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row>
    <row r="130" spans="1:2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row>
    <row r="131" spans="1:2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row>
    <row r="132" spans="1:2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row>
    <row r="133" spans="1:2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row>
    <row r="134" spans="1:2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row>
    <row r="135" spans="1:2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row>
    <row r="136" spans="1:2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row>
    <row r="137" spans="1:2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row>
    <row r="138" spans="1:2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row>
    <row r="139" spans="1:2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row>
    <row r="140" spans="1:2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row>
    <row r="141" spans="1:2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row>
    <row r="142" spans="1:2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row>
    <row r="143" spans="1:2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row>
    <row r="144" spans="1:2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row>
    <row r="145" spans="1:2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row>
    <row r="146" spans="1:2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row>
    <row r="147" spans="1:2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row>
    <row r="148" spans="1:2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row>
    <row r="149" spans="1:2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row>
    <row r="150" spans="1:2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row>
    <row r="151" spans="1:2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row>
    <row r="152" spans="1:2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row>
    <row r="153" spans="1:2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row>
    <row r="154" spans="1:2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row>
    <row r="155" spans="1:2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row>
    <row r="156" spans="1:2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row>
    <row r="157" spans="1:2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row>
    <row r="158" spans="1:2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row>
    <row r="159" spans="1:2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row>
    <row r="160" spans="1:2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row>
    <row r="161" spans="1:2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row>
    <row r="162" spans="1:2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row>
    <row r="163" spans="1:2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row>
    <row r="164" spans="1:2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row>
    <row r="165" spans="1:2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row>
    <row r="166" spans="1:2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row>
    <row r="167" spans="1:2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row>
    <row r="168" spans="1:2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row>
    <row r="169" spans="1:2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row>
    <row r="170" spans="1:2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row>
    <row r="171" spans="1:2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row>
    <row r="172" spans="1:2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row>
    <row r="173" spans="1:2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row>
    <row r="174" spans="1:2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row>
    <row r="175" spans="1:2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row>
    <row r="176" spans="1:2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row>
    <row r="177" spans="1:2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row>
    <row r="178" spans="1:2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row>
    <row r="179" spans="1:2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row>
    <row r="180" spans="1:2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row>
    <row r="181" spans="1:2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row>
    <row r="182" spans="1:2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row>
    <row r="183" spans="1:2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row>
    <row r="184" spans="1:2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row>
    <row r="185" spans="1:2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row>
    <row r="186" spans="1:2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row>
    <row r="187" spans="1:2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row>
    <row r="188" spans="1:2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row>
    <row r="189" spans="1:2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row>
    <row r="190" spans="1:2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row>
    <row r="191" spans="1:2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row>
    <row r="192" spans="1:2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row>
    <row r="193" spans="1:2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row>
    <row r="194" spans="1:2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row>
    <row r="195" spans="1:2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row>
    <row r="196" spans="1:2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row>
    <row r="197" spans="1:2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row>
    <row r="198" spans="1:2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row>
    <row r="199" spans="1:2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row>
    <row r="200" spans="1:2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row>
    <row r="201" spans="1:2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row>
    <row r="202" spans="1:2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row>
    <row r="203" spans="1:2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row>
    <row r="204" spans="1:2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row>
    <row r="205" spans="1:2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row>
    <row r="206" spans="1:2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row>
    <row r="207" spans="1:2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row>
    <row r="208" spans="1:2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row>
    <row r="209" spans="1:25"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row>
    <row r="210" spans="1:25"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row>
    <row r="211" spans="1:25"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row>
    <row r="212" spans="1:25"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row>
    <row r="213" spans="1:25"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row>
    <row r="214" spans="1:25"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row>
    <row r="215" spans="1:25"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row>
    <row r="216" spans="1:25"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row>
    <row r="217" spans="1:25"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row>
    <row r="218" spans="1:25"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row>
    <row r="219" spans="1:25"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row>
    <row r="220" spans="1:25"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row>
    <row r="221" spans="1:25"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row>
    <row r="222" spans="1:25"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row>
    <row r="223" spans="1:25"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row>
    <row r="224" spans="1:25"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row>
    <row r="225" spans="1:25"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row>
    <row r="226" spans="1:25"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row>
    <row r="227" spans="1:25"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row>
    <row r="228" spans="1:25"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row>
    <row r="229" spans="1:25"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row>
    <row r="230" spans="1:25"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row>
    <row r="231" spans="1:25"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row>
    <row r="232" spans="1:25"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row>
    <row r="233" spans="1:25"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row>
    <row r="234" spans="1:25"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row>
    <row r="235" spans="1:25"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row>
    <row r="236" spans="1:25"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row>
    <row r="237" spans="1:25"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row>
    <row r="238" spans="1:25"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row>
    <row r="239" spans="1:25"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row>
    <row r="240" spans="1:25"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row>
    <row r="241" spans="1:25"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row>
    <row r="242" spans="1:25"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row>
    <row r="243" spans="1:25"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row>
    <row r="244" spans="1:25"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row>
    <row r="245" spans="1:25"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row>
    <row r="246" spans="1:25"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row>
    <row r="247" spans="1:25"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row>
    <row r="248" spans="1:25"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row>
    <row r="249" spans="1:25"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row>
    <row r="250" spans="1:25"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row>
    <row r="251" spans="1:25"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row>
    <row r="252" spans="1:25"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row>
    <row r="253" spans="1:25"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row>
    <row r="254" spans="1:25"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row>
    <row r="255" spans="1:25"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row>
    <row r="256" spans="1:25"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row>
    <row r="257" spans="1:25"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row>
    <row r="258" spans="1:25"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row>
    <row r="259" spans="1:25"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row>
    <row r="260" spans="1:25"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row>
    <row r="261" spans="1:25"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row>
    <row r="262" spans="1:25"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row>
    <row r="263" spans="1:25"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row>
    <row r="264" spans="1:25"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row>
    <row r="265" spans="1:25"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row>
    <row r="266" spans="1:25"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row>
    <row r="267" spans="1:25"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row>
    <row r="268" spans="1:25"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row>
    <row r="269" spans="1:25"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row>
    <row r="270" spans="1:25"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row>
    <row r="271" spans="1:25"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row>
    <row r="272" spans="1:25"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row>
    <row r="273" spans="1:25"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row>
    <row r="274" spans="1:25"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row>
    <row r="275" spans="1:25"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row>
    <row r="276" spans="1:25"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row>
    <row r="277" spans="1:25"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row>
    <row r="278" spans="1:25"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row>
    <row r="279" spans="1:25"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row>
    <row r="280" spans="1:25"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row>
    <row r="281" spans="1:25"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row>
    <row r="282" spans="1:25"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row>
    <row r="283" spans="1:25"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row>
    <row r="284" spans="1:25"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row>
    <row r="285" spans="1:25"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row>
    <row r="286" spans="1:25"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row>
    <row r="287" spans="1:25"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row>
    <row r="288" spans="1:25"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row>
    <row r="289" spans="1:25"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row>
    <row r="290" spans="1:25"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row>
    <row r="291" spans="1:25"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row>
    <row r="292" spans="1:25"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row>
    <row r="293" spans="1:25"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row>
    <row r="294" spans="1:25"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row>
    <row r="295" spans="1:25"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row>
    <row r="296" spans="1:25"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row>
    <row r="297" spans="1:25"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row>
    <row r="298" spans="1:25"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row>
    <row r="299" spans="1:25"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row>
    <row r="300" spans="1:25"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row>
    <row r="301" spans="1:25"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row>
    <row r="302" spans="1:25"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row>
    <row r="303" spans="1:25"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row>
    <row r="304" spans="1:25"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row>
    <row r="305" spans="1:25"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row>
    <row r="306" spans="1:25"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row>
    <row r="307" spans="1:25"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row>
    <row r="308" spans="1:25"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row>
    <row r="309" spans="1:25"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row>
    <row r="310" spans="1:25"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row>
    <row r="311" spans="1:25"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row>
    <row r="312" spans="1:25"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row>
    <row r="313" spans="1:25"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row>
    <row r="314" spans="1:25"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row>
    <row r="315" spans="1:25"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row>
    <row r="316" spans="1:25"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row>
    <row r="317" spans="1:25"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row>
    <row r="318" spans="1:25"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row>
    <row r="319" spans="1:25"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row>
    <row r="320" spans="1:25"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row>
    <row r="321" spans="1:25"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row>
    <row r="322" spans="1:25"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row>
    <row r="323" spans="1:25"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row>
    <row r="324" spans="1:25"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row>
    <row r="325" spans="1:25"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row>
    <row r="326" spans="1:25"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row>
    <row r="327" spans="1:25"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row>
    <row r="328" spans="1:25"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row>
    <row r="329" spans="1:25"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row>
    <row r="330" spans="1:25"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row>
    <row r="331" spans="1:25"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row>
    <row r="332" spans="1:25"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row>
    <row r="333" spans="1:25"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row>
    <row r="334" spans="1:25"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row>
    <row r="335" spans="1:25"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row>
    <row r="336" spans="1:25"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row>
    <row r="337" spans="1:25"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row>
    <row r="338" spans="1:25"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row>
    <row r="339" spans="1:25"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row>
    <row r="340" spans="1:25"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row>
    <row r="341" spans="1:25"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row>
    <row r="342" spans="1:25"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row>
    <row r="343" spans="1:25"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row>
    <row r="344" spans="1:25"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row>
    <row r="345" spans="1:25"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row>
    <row r="346" spans="1:25"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row>
    <row r="347" spans="1:25"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row>
    <row r="348" spans="1:25"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row>
    <row r="349" spans="1:25"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row>
    <row r="350" spans="1:25"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row>
    <row r="351" spans="1:25"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row>
    <row r="352" spans="1:25"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row>
    <row r="353" spans="1:25"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row>
    <row r="354" spans="1:25"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row>
    <row r="355" spans="1:25"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row>
    <row r="356" spans="1:25"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row>
    <row r="357" spans="1:25"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row>
    <row r="358" spans="1:25"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row>
    <row r="359" spans="1:25"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row>
    <row r="360" spans="1:25"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row>
  </sheetData>
  <mergeCells count="19">
    <mergeCell ref="A15:N15"/>
    <mergeCell ref="A16:N16"/>
    <mergeCell ref="A17:N17"/>
    <mergeCell ref="A18:N18"/>
    <mergeCell ref="A12:N12"/>
    <mergeCell ref="A13:N13"/>
    <mergeCell ref="A5:N5"/>
    <mergeCell ref="B19:B20"/>
    <mergeCell ref="E19:I19"/>
    <mergeCell ref="A19:A20"/>
    <mergeCell ref="C19:C20"/>
    <mergeCell ref="D19:D20"/>
    <mergeCell ref="J19:N19"/>
    <mergeCell ref="A7:N7"/>
    <mergeCell ref="A8:N8"/>
    <mergeCell ref="A9:N9"/>
    <mergeCell ref="A10:N10"/>
    <mergeCell ref="A11:N11"/>
    <mergeCell ref="A14:N14"/>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5"/>
  <sheetViews>
    <sheetView view="pageBreakPreview" zoomScale="70" zoomScaleNormal="70" zoomScaleSheetLayoutView="70" workbookViewId="0">
      <selection activeCell="A27" sqref="A27"/>
    </sheetView>
  </sheetViews>
  <sheetFormatPr defaultRowHeight="15" x14ac:dyDescent="0.25"/>
  <cols>
    <col min="1" max="1" width="52.5703125" customWidth="1"/>
    <col min="2" max="2" width="16.42578125" customWidth="1"/>
    <col min="3" max="3" width="20" hidden="1" customWidth="1"/>
    <col min="4" max="15" width="20" customWidth="1"/>
    <col min="16" max="16" width="15.7109375" customWidth="1"/>
    <col min="17" max="17" width="16.42578125" customWidth="1"/>
  </cols>
  <sheetData>
    <row r="1" spans="1:17" ht="15.75" x14ac:dyDescent="0.25">
      <c r="A1" s="216"/>
      <c r="B1" s="217"/>
      <c r="C1" s="217"/>
      <c r="D1" s="217"/>
      <c r="E1" s="282"/>
      <c r="F1" s="282"/>
      <c r="G1" s="282"/>
      <c r="H1" s="283" t="str">
        <f>'1. паспорт местоположение'!A12</f>
        <v>P_1.2.2.1_3</v>
      </c>
      <c r="I1" s="284"/>
      <c r="J1" s="285">
        <f>'3.3 паспорт описание'!C28</f>
        <v>2028</v>
      </c>
      <c r="K1" s="282">
        <v>100000</v>
      </c>
      <c r="L1" s="282">
        <v>6700</v>
      </c>
      <c r="M1" s="286">
        <f>'3.2 паспорт Техсостояние ЛЭП'!Q25*1000</f>
        <v>160</v>
      </c>
      <c r="N1" s="283">
        <f>'1. паспорт местоположение'!H12</f>
        <v>0</v>
      </c>
      <c r="O1" s="285">
        <f>J1</f>
        <v>2028</v>
      </c>
      <c r="P1" s="287"/>
      <c r="Q1" s="287"/>
    </row>
    <row r="2" spans="1:17" ht="15.75" x14ac:dyDescent="0.25">
      <c r="A2" s="217"/>
      <c r="B2" s="218"/>
      <c r="C2" s="218"/>
      <c r="D2" s="218"/>
      <c r="E2" s="288"/>
      <c r="F2" s="288"/>
      <c r="G2" s="288"/>
      <c r="H2" s="288"/>
      <c r="I2" s="288"/>
      <c r="J2" s="288"/>
      <c r="K2" s="288"/>
      <c r="L2" s="288"/>
      <c r="M2" s="288"/>
      <c r="N2" s="288"/>
      <c r="O2" s="288"/>
      <c r="P2" s="287"/>
      <c r="Q2" s="287"/>
    </row>
    <row r="3" spans="1:17" ht="15.75" x14ac:dyDescent="0.25">
      <c r="A3" s="218"/>
      <c r="B3" s="218"/>
      <c r="C3" s="218"/>
      <c r="D3" s="218"/>
      <c r="E3" s="288" t="s">
        <v>575</v>
      </c>
      <c r="F3" s="288"/>
      <c r="G3" s="288"/>
      <c r="H3" s="288"/>
      <c r="I3" s="282"/>
      <c r="J3" s="288"/>
      <c r="K3" s="288"/>
      <c r="L3" s="288"/>
      <c r="M3" s="288"/>
      <c r="N3" s="282"/>
      <c r="O3" s="288"/>
      <c r="P3" s="287"/>
      <c r="Q3" s="287"/>
    </row>
    <row r="4" spans="1:17" ht="15.75" x14ac:dyDescent="0.25">
      <c r="A4" s="218"/>
      <c r="B4" s="218"/>
      <c r="C4" s="218"/>
      <c r="D4" s="218"/>
      <c r="E4" s="288"/>
      <c r="F4" s="288"/>
      <c r="G4" s="288"/>
      <c r="H4" s="288"/>
      <c r="I4" s="288"/>
      <c r="J4" s="288"/>
      <c r="K4" s="288"/>
      <c r="L4" s="288"/>
      <c r="M4" s="288"/>
      <c r="N4" s="288"/>
      <c r="O4" s="288"/>
      <c r="P4" s="287"/>
      <c r="Q4" s="287"/>
    </row>
    <row r="5" spans="1:17" ht="15.75" x14ac:dyDescent="0.25">
      <c r="A5" s="282" t="s">
        <v>586</v>
      </c>
      <c r="B5" s="282"/>
      <c r="C5" s="289"/>
      <c r="D5" s="289">
        <v>1</v>
      </c>
      <c r="E5" s="289">
        <v>1.0429999999999999</v>
      </c>
      <c r="F5" s="289">
        <v>1.04</v>
      </c>
      <c r="G5" s="289">
        <v>1.04</v>
      </c>
      <c r="H5" s="289">
        <v>1.04</v>
      </c>
      <c r="I5" s="289">
        <v>1.04</v>
      </c>
      <c r="J5" s="289">
        <v>1.04</v>
      </c>
      <c r="K5" s="289">
        <v>1.04</v>
      </c>
      <c r="L5" s="289">
        <v>1.04</v>
      </c>
      <c r="M5" s="289">
        <v>1.04</v>
      </c>
      <c r="N5" s="289">
        <v>1.04</v>
      </c>
      <c r="O5" s="289">
        <v>1.04</v>
      </c>
      <c r="P5" s="289">
        <v>1.04</v>
      </c>
      <c r="Q5" s="289">
        <v>1.04</v>
      </c>
    </row>
    <row r="6" spans="1:17" ht="15.75" x14ac:dyDescent="0.25">
      <c r="A6" s="295" t="s">
        <v>66</v>
      </c>
      <c r="B6" s="295" t="s">
        <v>576</v>
      </c>
      <c r="C6" s="290"/>
      <c r="D6" s="290">
        <v>2025</v>
      </c>
      <c r="E6" s="290">
        <f t="shared" ref="E6:Q6" si="0">D6+1</f>
        <v>2026</v>
      </c>
      <c r="F6" s="290">
        <f t="shared" si="0"/>
        <v>2027</v>
      </c>
      <c r="G6" s="290">
        <f t="shared" si="0"/>
        <v>2028</v>
      </c>
      <c r="H6" s="290">
        <f t="shared" si="0"/>
        <v>2029</v>
      </c>
      <c r="I6" s="290">
        <f t="shared" si="0"/>
        <v>2030</v>
      </c>
      <c r="J6" s="290">
        <f t="shared" si="0"/>
        <v>2031</v>
      </c>
      <c r="K6" s="290">
        <f t="shared" si="0"/>
        <v>2032</v>
      </c>
      <c r="L6" s="290">
        <f t="shared" si="0"/>
        <v>2033</v>
      </c>
      <c r="M6" s="290">
        <f t="shared" si="0"/>
        <v>2034</v>
      </c>
      <c r="N6" s="290">
        <f t="shared" si="0"/>
        <v>2035</v>
      </c>
      <c r="O6" s="290">
        <f t="shared" si="0"/>
        <v>2036</v>
      </c>
      <c r="P6" s="290">
        <f t="shared" si="0"/>
        <v>2037</v>
      </c>
      <c r="Q6" s="290">
        <f t="shared" si="0"/>
        <v>2038</v>
      </c>
    </row>
    <row r="7" spans="1:17" ht="15.75" x14ac:dyDescent="0.25">
      <c r="A7" s="295" t="s">
        <v>330</v>
      </c>
      <c r="B7" s="295" t="s">
        <v>577</v>
      </c>
      <c r="C7" s="253"/>
      <c r="D7" s="253"/>
      <c r="E7" s="253"/>
      <c r="F7" s="253"/>
      <c r="G7" s="253">
        <f t="shared" ref="G7:M7" si="1">G8*G9/$L$1*$M$1</f>
        <v>0</v>
      </c>
      <c r="H7" s="253">
        <f t="shared" si="1"/>
        <v>337471.60666125687</v>
      </c>
      <c r="I7" s="253">
        <f t="shared" si="1"/>
        <v>363418.31356975547</v>
      </c>
      <c r="J7" s="253">
        <f t="shared" si="1"/>
        <v>390900.80246027606</v>
      </c>
      <c r="K7" s="253">
        <f t="shared" si="1"/>
        <v>420000.42116032675</v>
      </c>
      <c r="L7" s="253">
        <f t="shared" si="1"/>
        <v>450802.56807244488</v>
      </c>
      <c r="M7" s="253">
        <f t="shared" si="1"/>
        <v>483396.88606367598</v>
      </c>
      <c r="N7" s="253">
        <f>N8*N9/$L$1*$M$1</f>
        <v>517877.46538528969</v>
      </c>
      <c r="O7" s="253">
        <f>O8*O9/$L$1*$M$1</f>
        <v>554343.05603493063</v>
      </c>
      <c r="P7" s="253">
        <f>P8*P9/$L$1*$M$1</f>
        <v>592897.2899919264</v>
      </c>
      <c r="Q7" s="253">
        <f>Q8*Q9/$L$1*$M$1</f>
        <v>633648.91377582587</v>
      </c>
    </row>
    <row r="8" spans="1:17" ht="15.75" x14ac:dyDescent="0.25">
      <c r="A8" s="296" t="s">
        <v>578</v>
      </c>
      <c r="B8" s="296" t="s">
        <v>579</v>
      </c>
      <c r="C8" s="239"/>
      <c r="D8" s="239">
        <v>4.2720000000000002</v>
      </c>
      <c r="E8" s="239">
        <f t="shared" ref="E8:O8" si="2">D8*E5</f>
        <v>4.4556959999999997</v>
      </c>
      <c r="F8" s="239">
        <f t="shared" si="2"/>
        <v>4.6339238399999996</v>
      </c>
      <c r="G8" s="239">
        <f t="shared" si="2"/>
        <v>4.8192807935999999</v>
      </c>
      <c r="H8" s="239">
        <f t="shared" si="2"/>
        <v>5.0120520253440004</v>
      </c>
      <c r="I8" s="239">
        <f t="shared" si="2"/>
        <v>5.2125341063577606</v>
      </c>
      <c r="J8" s="239">
        <f t="shared" si="2"/>
        <v>5.4210354706120709</v>
      </c>
      <c r="K8" s="239">
        <f t="shared" si="2"/>
        <v>5.6378768894365541</v>
      </c>
      <c r="L8" s="239">
        <f t="shared" si="2"/>
        <v>5.8633919650140163</v>
      </c>
      <c r="M8" s="239">
        <f t="shared" si="2"/>
        <v>6.0979276436145771</v>
      </c>
      <c r="N8" s="239">
        <f t="shared" si="2"/>
        <v>6.3418447493591605</v>
      </c>
      <c r="O8" s="239">
        <f t="shared" si="2"/>
        <v>6.5955185393335274</v>
      </c>
      <c r="P8" s="239">
        <f t="shared" ref="P8:Q8" si="3">O8*P5</f>
        <v>6.8593392809068687</v>
      </c>
      <c r="Q8" s="239">
        <f t="shared" si="3"/>
        <v>7.1337128521431437</v>
      </c>
    </row>
    <row r="9" spans="1:17" ht="31.5" x14ac:dyDescent="0.25">
      <c r="A9" s="297" t="s">
        <v>580</v>
      </c>
      <c r="B9" s="295" t="s">
        <v>581</v>
      </c>
      <c r="C9" s="291"/>
      <c r="D9" s="291"/>
      <c r="E9" s="291"/>
      <c r="F9" s="254"/>
      <c r="G9" s="254"/>
      <c r="H9" s="294">
        <v>2819528.5</v>
      </c>
      <c r="I9" s="294">
        <f t="shared" ref="I9:Q9" si="4">H9+$K$1</f>
        <v>2919528.5</v>
      </c>
      <c r="J9" s="294">
        <f t="shared" si="4"/>
        <v>3019528.5</v>
      </c>
      <c r="K9" s="294">
        <f t="shared" si="4"/>
        <v>3119528.5</v>
      </c>
      <c r="L9" s="294">
        <f t="shared" si="4"/>
        <v>3219528.5</v>
      </c>
      <c r="M9" s="294">
        <f t="shared" si="4"/>
        <v>3319528.5</v>
      </c>
      <c r="N9" s="294">
        <f t="shared" si="4"/>
        <v>3419528.5</v>
      </c>
      <c r="O9" s="294">
        <f t="shared" si="4"/>
        <v>3519528.5</v>
      </c>
      <c r="P9" s="294">
        <f t="shared" si="4"/>
        <v>3619528.5</v>
      </c>
      <c r="Q9" s="294">
        <f t="shared" si="4"/>
        <v>3719528.5</v>
      </c>
    </row>
    <row r="10" spans="1:17" ht="15.75" x14ac:dyDescent="0.25">
      <c r="A10" s="298"/>
      <c r="B10" s="299"/>
      <c r="C10" s="289"/>
      <c r="D10" s="289"/>
      <c r="E10" s="289"/>
      <c r="F10" s="289"/>
      <c r="G10" s="289"/>
      <c r="H10" s="289"/>
      <c r="I10" s="289"/>
      <c r="J10" s="289"/>
      <c r="K10" s="289"/>
      <c r="L10" s="289"/>
      <c r="M10" s="289"/>
      <c r="N10" s="289"/>
      <c r="O10" s="289"/>
      <c r="P10" s="289"/>
      <c r="Q10" s="289"/>
    </row>
    <row r="11" spans="1:17" ht="15.75" x14ac:dyDescent="0.25">
      <c r="A11" s="295" t="s">
        <v>582</v>
      </c>
      <c r="B11" s="302">
        <v>23.45</v>
      </c>
      <c r="C11" s="300"/>
      <c r="D11" s="300"/>
      <c r="E11" s="292"/>
      <c r="F11" s="293"/>
      <c r="G11" s="293"/>
      <c r="H11" s="293"/>
      <c r="I11" s="293"/>
      <c r="J11" s="293"/>
      <c r="K11" s="293"/>
      <c r="L11" s="293"/>
      <c r="M11" s="293"/>
      <c r="N11" s="293"/>
      <c r="O11" s="293"/>
      <c r="P11" s="293"/>
      <c r="Q11" s="293"/>
    </row>
    <row r="12" spans="1:17" ht="15.75" x14ac:dyDescent="0.25">
      <c r="A12" s="295" t="s">
        <v>583</v>
      </c>
      <c r="B12" s="301">
        <f>103618.68*1000/3049.23</f>
        <v>33981.91674619494</v>
      </c>
      <c r="C12" s="282"/>
      <c r="D12" s="300"/>
      <c r="E12" s="292"/>
      <c r="F12" s="293"/>
      <c r="G12" s="293"/>
      <c r="H12" s="293"/>
      <c r="I12" s="293"/>
      <c r="J12" s="293"/>
      <c r="K12" s="293"/>
      <c r="L12" s="293"/>
      <c r="M12" s="293"/>
      <c r="N12" s="293"/>
      <c r="O12" s="293"/>
      <c r="P12" s="293"/>
      <c r="Q12" s="293"/>
    </row>
    <row r="13" spans="1:17" ht="15.75" x14ac:dyDescent="0.25">
      <c r="A13" s="295" t="s">
        <v>584</v>
      </c>
      <c r="B13" s="293"/>
      <c r="C13" s="238"/>
      <c r="D13" s="238">
        <f>IF(C13&lt;0,C13*D5,IF(D7&gt;0,-$B$12*$B$11*PRODUCT($C$5:D5),))</f>
        <v>0</v>
      </c>
      <c r="E13" s="238">
        <f>IF(D13&lt;0,D13*E5,IF(E7&gt;0,-$B$12*$B$11*PRODUCT($C$5:E5),))/L1*M1</f>
        <v>0</v>
      </c>
      <c r="F13" s="238"/>
      <c r="G13" s="238"/>
      <c r="H13" s="238">
        <f>IF(G13&lt;0,G13*H5,IF(H7&gt;0,-$B$12*$B$11*PRODUCT($C$5:H5),))/L1*M1</f>
        <v>-22326.478325278331</v>
      </c>
      <c r="I13" s="238">
        <f>IF(H13&lt;0,H13*I5,IF(I7&gt;0,-$B$12*$B$11*PRODUCT($C$5:I5),))</f>
        <v>-23219.537458289466</v>
      </c>
      <c r="J13" s="238">
        <f>IF(I13&lt;0,I13*J5,IF(J7&gt;0,-$B$12*$B$11*PRODUCT($C$5:J5),))</f>
        <v>-24148.318956621046</v>
      </c>
      <c r="K13" s="238">
        <f>IF(J13&lt;0,J13*K5,IF(K7&gt;0,-$B$12*$B$11*PRODUCT($C$5:K5),))</f>
        <v>-25114.25171488589</v>
      </c>
      <c r="L13" s="238">
        <f>IF(K13&lt;0,K13*L5,IF(L7&gt;0,-$B$12*$B$11*PRODUCT($C$5:L5),))</f>
        <v>-26118.821783481326</v>
      </c>
      <c r="M13" s="238">
        <f>IF(L13&lt;0,L13*M5,IF(M7&gt;0,-$B$12*$B$11*PRODUCT($C$5:M5),))</f>
        <v>-27163.574654820579</v>
      </c>
      <c r="N13" s="238">
        <f>IF(M13&lt;0,M13*N5,IF(N7&gt;0,-$B$12*$B$11*PRODUCT($C$5:N5),))</f>
        <v>-28250.117641013403</v>
      </c>
      <c r="O13" s="238">
        <f>IF(N13&lt;0,N13*O5,IF(O7&gt;0,-$B$12*$B$11*PRODUCT($C$5:O5),))</f>
        <v>-29380.122346653941</v>
      </c>
      <c r="P13" s="238">
        <f>IF(O13&lt;0,O13*P5,IF(P7&gt;0,-$B$12*$B$11*PRODUCT($C$5:P5),))</f>
        <v>-30555.327240520099</v>
      </c>
      <c r="Q13" s="238">
        <f>IF(P13&lt;0,P13*Q5,IF(Q7&gt;0,-$B$12*$B$11*PRODUCT($C$5:Q5),))</f>
        <v>-31777.540330140902</v>
      </c>
    </row>
    <row r="14" spans="1:17" x14ac:dyDescent="0.25">
      <c r="A14" s="287"/>
      <c r="B14" s="287"/>
      <c r="C14" s="287"/>
      <c r="D14" s="287"/>
      <c r="E14" s="287"/>
      <c r="F14" s="287"/>
    </row>
    <row r="15" spans="1:17" x14ac:dyDescent="0.25">
      <c r="A15" s="287"/>
      <c r="B15" s="287"/>
      <c r="C15" s="287"/>
      <c r="D15" s="287"/>
      <c r="E15" s="287"/>
      <c r="F15" s="287"/>
    </row>
  </sheetData>
  <pageMargins left="0.7" right="0.7" top="0.75" bottom="0.75" header="0.3" footer="0.3"/>
  <pageSetup paperSize="9" scale="38" orientation="landscape" verticalDpi="0" r:id="rId1"/>
  <colBreaks count="1" manualBreakCount="1">
    <brk id="2" max="12"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96"/>
  <sheetViews>
    <sheetView view="pageBreakPreview" topLeftCell="A62" zoomScaleSheetLayoutView="100" workbookViewId="0">
      <selection activeCell="A27" sqref="A27:AJ27"/>
    </sheetView>
  </sheetViews>
  <sheetFormatPr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16.5703125" style="129" customWidth="1"/>
    <col min="44" max="44" width="15.7109375" style="129" customWidth="1"/>
    <col min="45" max="45" width="16.5703125" style="129" customWidth="1"/>
    <col min="46" max="46" width="15.7109375" style="129" customWidth="1"/>
    <col min="47" max="47" width="16.5703125" style="129" customWidth="1"/>
    <col min="48" max="48" width="15.7109375" style="129" customWidth="1"/>
    <col min="49" max="49" width="14.140625" style="129" customWidth="1"/>
    <col min="50" max="50" width="13.5703125" style="129" customWidth="1"/>
    <col min="51" max="51" width="12" style="129" customWidth="1"/>
    <col min="52" max="52" width="11.28515625" style="129" customWidth="1"/>
    <col min="53" max="16384" width="9.140625" style="129"/>
  </cols>
  <sheetData>
    <row r="1" spans="1:52" ht="18.75" x14ac:dyDescent="0.25">
      <c r="A1" s="18"/>
      <c r="B1" s="12"/>
      <c r="C1" s="12"/>
      <c r="D1" s="12"/>
      <c r="E1" s="12"/>
      <c r="F1" s="12"/>
      <c r="G1" s="12"/>
      <c r="H1" s="12"/>
      <c r="I1" s="12"/>
      <c r="J1" s="12"/>
      <c r="K1" s="42" t="s">
        <v>68</v>
      </c>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42" t="s">
        <v>68</v>
      </c>
      <c r="AY1" s="12"/>
      <c r="AZ1" s="12"/>
    </row>
    <row r="2" spans="1:52" ht="18.75" x14ac:dyDescent="0.3">
      <c r="A2" s="18"/>
      <c r="B2" s="12"/>
      <c r="C2" s="12"/>
      <c r="D2" s="12"/>
      <c r="E2" s="12"/>
      <c r="F2" s="12"/>
      <c r="G2" s="12"/>
      <c r="H2" s="12"/>
      <c r="I2" s="12"/>
      <c r="J2" s="12"/>
      <c r="K2" s="15" t="s">
        <v>9</v>
      </c>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5" t="s">
        <v>9</v>
      </c>
      <c r="AY2" s="12"/>
      <c r="AZ2" s="12"/>
    </row>
    <row r="3" spans="1:52" ht="18.75" x14ac:dyDescent="0.3">
      <c r="A3" s="17"/>
      <c r="B3" s="12"/>
      <c r="C3" s="12"/>
      <c r="D3" s="12"/>
      <c r="E3" s="12"/>
      <c r="F3" s="12"/>
      <c r="G3" s="12"/>
      <c r="H3" s="12"/>
      <c r="I3" s="12"/>
      <c r="J3" s="12"/>
      <c r="K3" s="15" t="s">
        <v>67</v>
      </c>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5" t="s">
        <v>364</v>
      </c>
      <c r="AY3" s="12"/>
      <c r="AZ3" s="12"/>
    </row>
    <row r="4" spans="1:52" ht="18.75" x14ac:dyDescent="0.3">
      <c r="A4" s="17"/>
      <c r="B4" s="12"/>
      <c r="C4" s="12"/>
      <c r="D4" s="12"/>
      <c r="E4" s="12"/>
      <c r="F4" s="12"/>
      <c r="G4" s="12"/>
      <c r="H4" s="12"/>
      <c r="I4" s="12"/>
      <c r="J4" s="12"/>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row>
    <row r="5" spans="1:52" ht="15.75" x14ac:dyDescent="0.25">
      <c r="A5" s="438" t="str">
        <f>'1. паспорт местоположение'!A5:C5</f>
        <v>Год раскрытия информации: 2025 год</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438"/>
      <c r="AI5" s="438"/>
      <c r="AJ5" s="438"/>
      <c r="AK5" s="438"/>
      <c r="AL5" s="438"/>
      <c r="AM5" s="438"/>
      <c r="AN5" s="438"/>
      <c r="AO5" s="438"/>
      <c r="AP5" s="438"/>
      <c r="AQ5" s="438"/>
      <c r="AR5" s="438"/>
      <c r="AS5" s="438"/>
      <c r="AT5" s="438"/>
      <c r="AU5" s="438"/>
      <c r="AV5" s="438"/>
      <c r="AW5" s="438"/>
      <c r="AX5" s="438"/>
      <c r="AY5" s="12"/>
      <c r="AZ5" s="12"/>
    </row>
    <row r="6" spans="1:52" ht="18.75" x14ac:dyDescent="0.3">
      <c r="A6" s="17"/>
      <c r="B6" s="12"/>
      <c r="C6" s="12"/>
      <c r="D6" s="12"/>
      <c r="E6" s="12"/>
      <c r="F6" s="12"/>
      <c r="G6" s="12"/>
      <c r="H6" s="12"/>
      <c r="I6" s="12"/>
      <c r="J6" s="12"/>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row>
    <row r="7" spans="1:52" ht="18.75" x14ac:dyDescent="0.25">
      <c r="A7" s="321" t="s">
        <v>8</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c r="AW7" s="321"/>
      <c r="AX7" s="321"/>
      <c r="AY7" s="12"/>
      <c r="AZ7" s="12"/>
    </row>
    <row r="8" spans="1:52" ht="18.75" x14ac:dyDescent="0.25">
      <c r="A8" s="207"/>
      <c r="B8" s="207"/>
      <c r="C8" s="207"/>
      <c r="D8" s="207"/>
      <c r="E8" s="207"/>
      <c r="F8" s="207"/>
      <c r="G8" s="207"/>
      <c r="H8" s="207"/>
      <c r="I8" s="207"/>
      <c r="J8" s="207"/>
      <c r="K8" s="207"/>
      <c r="L8" s="185"/>
      <c r="M8" s="185"/>
      <c r="N8" s="185"/>
      <c r="O8" s="185"/>
      <c r="P8" s="185"/>
      <c r="Q8" s="185"/>
      <c r="R8" s="185"/>
      <c r="S8" s="185"/>
      <c r="T8" s="185"/>
      <c r="U8" s="185"/>
      <c r="V8" s="185"/>
      <c r="W8" s="185"/>
      <c r="X8" s="185"/>
      <c r="Y8" s="185"/>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row>
    <row r="9" spans="1:52" ht="15.75" x14ac:dyDescent="0.25">
      <c r="A9" s="439" t="str">
        <f>'1. паспорт местоположение'!A9:C9</f>
        <v xml:space="preserve">Общество с ограниченной ответственностью "РЕГИОН ЭНЕРГО" </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c r="AD9" s="439"/>
      <c r="AE9" s="439"/>
      <c r="AF9" s="439"/>
      <c r="AG9" s="439"/>
      <c r="AH9" s="439"/>
      <c r="AI9" s="439"/>
      <c r="AJ9" s="439"/>
      <c r="AK9" s="439"/>
      <c r="AL9" s="439"/>
      <c r="AM9" s="439"/>
      <c r="AN9" s="439"/>
      <c r="AO9" s="439"/>
      <c r="AP9" s="439"/>
      <c r="AQ9" s="439"/>
      <c r="AR9" s="439"/>
      <c r="AS9" s="439"/>
      <c r="AT9" s="439"/>
      <c r="AU9" s="439"/>
      <c r="AV9" s="439"/>
      <c r="AW9" s="439"/>
      <c r="AX9" s="439"/>
      <c r="AY9" s="12"/>
      <c r="AZ9" s="12"/>
    </row>
    <row r="10" spans="1:52" ht="15.75" x14ac:dyDescent="0.25">
      <c r="A10" s="326" t="s">
        <v>7</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c r="AS10" s="326"/>
      <c r="AT10" s="326"/>
      <c r="AU10" s="326"/>
      <c r="AV10" s="326"/>
      <c r="AW10" s="326"/>
      <c r="AX10" s="326"/>
      <c r="AY10" s="12"/>
      <c r="AZ10" s="12"/>
    </row>
    <row r="11" spans="1:52" ht="18.75" x14ac:dyDescent="0.25">
      <c r="A11" s="207"/>
      <c r="B11" s="207"/>
      <c r="C11" s="207"/>
      <c r="D11" s="207"/>
      <c r="E11" s="207"/>
      <c r="F11" s="207"/>
      <c r="G11" s="207"/>
      <c r="H11" s="207"/>
      <c r="I11" s="207"/>
      <c r="J11" s="207"/>
      <c r="K11" s="207"/>
      <c r="L11" s="185"/>
      <c r="M11" s="185"/>
      <c r="N11" s="185"/>
      <c r="O11" s="185"/>
      <c r="P11" s="185"/>
      <c r="Q11" s="185"/>
      <c r="R11" s="185"/>
      <c r="S11" s="185"/>
      <c r="T11" s="185"/>
      <c r="U11" s="185"/>
      <c r="V11" s="185"/>
      <c r="W11" s="185"/>
      <c r="X11" s="185"/>
      <c r="Y11" s="185"/>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row>
    <row r="12" spans="1:52" ht="15.75" x14ac:dyDescent="0.25">
      <c r="A12" s="439" t="str">
        <f>'1. паспорт местоположение'!A12:C12</f>
        <v>P_1.2.2.1_3</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c r="AH12" s="439"/>
      <c r="AI12" s="439"/>
      <c r="AJ12" s="439"/>
      <c r="AK12" s="439"/>
      <c r="AL12" s="439"/>
      <c r="AM12" s="439"/>
      <c r="AN12" s="439"/>
      <c r="AO12" s="439"/>
      <c r="AP12" s="439"/>
      <c r="AQ12" s="439"/>
      <c r="AR12" s="439"/>
      <c r="AS12" s="439"/>
      <c r="AT12" s="439"/>
      <c r="AU12" s="439"/>
      <c r="AV12" s="439"/>
      <c r="AW12" s="439"/>
      <c r="AX12" s="439"/>
      <c r="AY12" s="12"/>
      <c r="AZ12" s="12"/>
    </row>
    <row r="13" spans="1:52" ht="15.75" x14ac:dyDescent="0.25">
      <c r="A13" s="326" t="s">
        <v>6</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c r="AS13" s="326"/>
      <c r="AT13" s="326"/>
      <c r="AU13" s="326"/>
      <c r="AV13" s="326"/>
      <c r="AW13" s="326"/>
      <c r="AX13" s="326"/>
      <c r="AY13" s="12"/>
      <c r="AZ13" s="12"/>
    </row>
    <row r="14" spans="1:52" ht="18.75" x14ac:dyDescent="0.25">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row>
    <row r="15" spans="1:52" ht="35.25" customHeight="1" x14ac:dyDescent="0.25">
      <c r="A15" s="450" t="str">
        <f>'1. паспорт местоположение'!A15:C15</f>
        <v>Реконструкция 1КЛ 10 кВ АСБл-10 3х240 протяженностью 0,16 км, направлением от ПС-671 с.4 яч.71 (ф.471 А) до РТП-65 с.2 яч.6, расположенной по адресу: Московская обл., г. Химки, ул. Кудрявцева (участок кабельной линии по адресу: Московская обл., г. Химки, от Ленинского пр-та, 27А до ул.Мичурина),  (1 КЛ в 2028 г.)</v>
      </c>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450"/>
      <c r="AB15" s="450"/>
      <c r="AC15" s="450"/>
      <c r="AD15" s="450"/>
      <c r="AE15" s="450"/>
      <c r="AF15" s="450"/>
      <c r="AG15" s="450"/>
      <c r="AH15" s="450"/>
      <c r="AI15" s="450"/>
      <c r="AJ15" s="450"/>
      <c r="AK15" s="450"/>
      <c r="AL15" s="450"/>
      <c r="AM15" s="450"/>
      <c r="AN15" s="450"/>
      <c r="AO15" s="450"/>
      <c r="AP15" s="450"/>
      <c r="AQ15" s="450"/>
      <c r="AR15" s="450"/>
      <c r="AS15" s="450"/>
      <c r="AT15" s="450"/>
      <c r="AU15" s="450"/>
      <c r="AV15" s="450"/>
      <c r="AW15" s="450"/>
      <c r="AX15" s="450"/>
      <c r="AY15" s="3"/>
      <c r="AZ15" s="3"/>
    </row>
    <row r="16" spans="1:52" ht="15.75" x14ac:dyDescent="0.25">
      <c r="A16" s="326" t="s">
        <v>5</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c r="AS16" s="326"/>
      <c r="AT16" s="326"/>
      <c r="AU16" s="326"/>
      <c r="AV16" s="326"/>
      <c r="AW16" s="326"/>
      <c r="AX16" s="326"/>
      <c r="AY16" s="3"/>
      <c r="AZ16" s="3"/>
    </row>
    <row r="17" spans="1:52" ht="18.75" x14ac:dyDescent="0.25">
      <c r="A17" s="208"/>
      <c r="B17" s="208"/>
      <c r="C17" s="208"/>
      <c r="D17" s="208"/>
      <c r="E17" s="208"/>
      <c r="F17" s="208"/>
      <c r="G17" s="208"/>
      <c r="H17" s="208"/>
      <c r="I17" s="208"/>
      <c r="J17" s="208"/>
      <c r="K17" s="208"/>
      <c r="L17" s="208"/>
      <c r="M17" s="208"/>
      <c r="N17" s="208"/>
      <c r="O17" s="208"/>
      <c r="P17" s="208"/>
      <c r="Q17" s="208"/>
      <c r="R17" s="208"/>
      <c r="S17" s="208"/>
      <c r="T17" s="208"/>
      <c r="U17" s="208"/>
      <c r="V17" s="208"/>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ht="18.75" x14ac:dyDescent="0.25">
      <c r="A18" s="348" t="s">
        <v>519</v>
      </c>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c r="AS18" s="348"/>
      <c r="AT18" s="348"/>
      <c r="AU18" s="348"/>
      <c r="AV18" s="348"/>
      <c r="AW18" s="348"/>
      <c r="AX18" s="348"/>
      <c r="AY18" s="3"/>
      <c r="AZ18" s="3"/>
    </row>
    <row r="19" spans="1:52" ht="18.75" x14ac:dyDescent="0.25">
      <c r="AO19" s="141"/>
      <c r="AP19" s="141"/>
      <c r="AQ19" s="141"/>
      <c r="AR19" s="141"/>
      <c r="AS19" s="141"/>
      <c r="AT19" s="141"/>
      <c r="AU19" s="141"/>
      <c r="AV19" s="141"/>
      <c r="AW19" s="141"/>
      <c r="AX19" s="42"/>
    </row>
    <row r="20" spans="1:52" ht="18.75" x14ac:dyDescent="0.3">
      <c r="AO20" s="141"/>
      <c r="AP20" s="141"/>
      <c r="AQ20" s="141"/>
      <c r="AR20" s="141"/>
      <c r="AS20" s="141"/>
      <c r="AT20" s="141"/>
      <c r="AU20" s="141"/>
      <c r="AV20" s="141"/>
      <c r="AW20" s="141"/>
      <c r="AX20" s="15"/>
    </row>
    <row r="21" spans="1:52" ht="18.75" x14ac:dyDescent="0.3">
      <c r="AO21" s="141"/>
      <c r="AP21" s="141"/>
      <c r="AQ21" s="141"/>
      <c r="AR21" s="141"/>
      <c r="AS21" s="141"/>
      <c r="AT21" s="141"/>
      <c r="AU21" s="141"/>
      <c r="AV21" s="141"/>
      <c r="AW21" s="141"/>
      <c r="AX21" s="15"/>
    </row>
    <row r="22" spans="1:52" ht="15.75" x14ac:dyDescent="0.25">
      <c r="A22" s="326"/>
      <c r="B22" s="326"/>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326"/>
      <c r="AB22" s="326"/>
      <c r="AC22" s="326"/>
      <c r="AD22" s="326"/>
      <c r="AE22" s="326"/>
      <c r="AF22" s="326"/>
      <c r="AG22" s="326"/>
      <c r="AH22" s="326"/>
      <c r="AI22" s="326"/>
      <c r="AJ22" s="326"/>
      <c r="AK22" s="326"/>
      <c r="AL22" s="326"/>
      <c r="AM22" s="326"/>
      <c r="AN22" s="326"/>
      <c r="AO22" s="326"/>
      <c r="AP22" s="326"/>
      <c r="AQ22" s="326"/>
      <c r="AR22" s="326"/>
      <c r="AS22" s="326"/>
      <c r="AT22" s="326"/>
      <c r="AU22" s="326"/>
      <c r="AV22" s="326"/>
      <c r="AW22" s="326"/>
      <c r="AX22" s="326"/>
      <c r="AY22" s="3"/>
      <c r="AZ22" s="3"/>
    </row>
    <row r="23" spans="1:52"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c r="AT23" s="140"/>
      <c r="AU23" s="140"/>
      <c r="AV23" s="140"/>
      <c r="AW23" s="140"/>
      <c r="AX23" s="140"/>
      <c r="AY23" s="140"/>
    </row>
    <row r="24" spans="1:52" ht="15.75" thickBot="1" x14ac:dyDescent="0.3">
      <c r="A24" s="435" t="s">
        <v>363</v>
      </c>
      <c r="B24" s="435"/>
      <c r="C24" s="435"/>
      <c r="D24" s="435"/>
      <c r="E24" s="435"/>
      <c r="F24" s="435"/>
      <c r="G24" s="435"/>
      <c r="H24" s="435"/>
      <c r="I24" s="435"/>
      <c r="J24" s="435"/>
      <c r="K24" s="435"/>
      <c r="L24" s="435"/>
      <c r="M24" s="435"/>
      <c r="N24" s="435"/>
      <c r="O24" s="435"/>
      <c r="P24" s="435"/>
      <c r="Q24" s="435"/>
      <c r="R24" s="435"/>
      <c r="S24" s="435"/>
      <c r="T24" s="435"/>
      <c r="U24" s="435"/>
      <c r="V24" s="435"/>
      <c r="W24" s="435"/>
      <c r="X24" s="435"/>
      <c r="Y24" s="435"/>
      <c r="Z24" s="435"/>
      <c r="AA24" s="435"/>
      <c r="AB24" s="435"/>
      <c r="AC24" s="435"/>
      <c r="AD24" s="435"/>
      <c r="AE24" s="435"/>
      <c r="AF24" s="435"/>
      <c r="AG24" s="435"/>
      <c r="AH24" s="435"/>
      <c r="AI24" s="435"/>
      <c r="AJ24" s="435"/>
      <c r="AK24" s="435" t="s">
        <v>1</v>
      </c>
      <c r="AL24" s="435"/>
      <c r="AM24" s="130"/>
      <c r="AN24" s="130"/>
      <c r="AY24" s="136"/>
    </row>
    <row r="25" spans="1:52" x14ac:dyDescent="0.25">
      <c r="A25" s="429" t="s">
        <v>362</v>
      </c>
      <c r="B25" s="430"/>
      <c r="C25" s="430"/>
      <c r="D25" s="430"/>
      <c r="E25" s="430"/>
      <c r="F25" s="430"/>
      <c r="G25" s="430"/>
      <c r="H25" s="430"/>
      <c r="I25" s="430"/>
      <c r="J25" s="430"/>
      <c r="K25" s="430"/>
      <c r="L25" s="430"/>
      <c r="M25" s="430"/>
      <c r="N25" s="430"/>
      <c r="O25" s="430"/>
      <c r="P25" s="430"/>
      <c r="Q25" s="430"/>
      <c r="R25" s="430"/>
      <c r="S25" s="430"/>
      <c r="T25" s="430"/>
      <c r="U25" s="430"/>
      <c r="V25" s="430"/>
      <c r="W25" s="430"/>
      <c r="X25" s="430"/>
      <c r="Y25" s="430"/>
      <c r="Z25" s="430"/>
      <c r="AA25" s="430"/>
      <c r="AB25" s="430"/>
      <c r="AC25" s="430"/>
      <c r="AD25" s="430"/>
      <c r="AE25" s="430"/>
      <c r="AF25" s="430"/>
      <c r="AG25" s="430"/>
      <c r="AH25" s="430"/>
      <c r="AI25" s="430"/>
      <c r="AJ25" s="430"/>
      <c r="AK25" s="436">
        <f>'1. паспорт местоположение'!C49*1000000</f>
        <v>1894747.0000000002</v>
      </c>
      <c r="AL25" s="436"/>
      <c r="AM25" s="131"/>
      <c r="AN25" s="437" t="s">
        <v>361</v>
      </c>
      <c r="AO25" s="437"/>
      <c r="AP25" s="437"/>
      <c r="AQ25" s="219"/>
      <c r="AR25" s="219"/>
      <c r="AS25" s="219"/>
      <c r="AT25" s="219"/>
      <c r="AU25" s="219"/>
      <c r="AV25" s="219"/>
      <c r="AW25" s="451"/>
      <c r="AX25" s="451"/>
      <c r="AY25" s="136"/>
    </row>
    <row r="26" spans="1:52" ht="15.75" x14ac:dyDescent="0.25">
      <c r="A26" s="388" t="s">
        <v>360</v>
      </c>
      <c r="B26" s="389"/>
      <c r="C26" s="389"/>
      <c r="D26" s="389"/>
      <c r="E26" s="389"/>
      <c r="F26" s="389"/>
      <c r="G26" s="389"/>
      <c r="H26" s="389"/>
      <c r="I26" s="389"/>
      <c r="J26" s="389"/>
      <c r="K26" s="389"/>
      <c r="L26" s="389"/>
      <c r="M26" s="389"/>
      <c r="N26" s="389"/>
      <c r="O26" s="389"/>
      <c r="P26" s="389"/>
      <c r="Q26" s="389"/>
      <c r="R26" s="389"/>
      <c r="S26" s="389"/>
      <c r="T26" s="389"/>
      <c r="U26" s="389"/>
      <c r="V26" s="389"/>
      <c r="W26" s="389"/>
      <c r="X26" s="389"/>
      <c r="Y26" s="389"/>
      <c r="Z26" s="389"/>
      <c r="AA26" s="389"/>
      <c r="AB26" s="389"/>
      <c r="AC26" s="389"/>
      <c r="AD26" s="389"/>
      <c r="AE26" s="389"/>
      <c r="AF26" s="389"/>
      <c r="AG26" s="389"/>
      <c r="AH26" s="389"/>
      <c r="AI26" s="389"/>
      <c r="AJ26" s="389"/>
      <c r="AK26" s="396"/>
      <c r="AL26" s="396"/>
      <c r="AM26" s="131"/>
      <c r="AN26" s="409" t="s">
        <v>359</v>
      </c>
      <c r="AO26" s="433"/>
      <c r="AP26" s="434"/>
      <c r="AQ26" s="220">
        <f>SUM(AO89:AZ89)</f>
        <v>5.756175615361844</v>
      </c>
      <c r="AR26" s="209"/>
      <c r="AS26" s="209"/>
      <c r="AT26" s="209"/>
      <c r="AU26" s="209"/>
      <c r="AV26" s="209"/>
      <c r="AW26" s="409"/>
      <c r="AX26" s="432"/>
      <c r="AY26" s="136"/>
    </row>
    <row r="27" spans="1:52" ht="17.25" customHeight="1" x14ac:dyDescent="0.25">
      <c r="A27" s="388" t="s">
        <v>358</v>
      </c>
      <c r="B27" s="389"/>
      <c r="C27" s="389"/>
      <c r="D27" s="389"/>
      <c r="E27" s="389"/>
      <c r="F27" s="389"/>
      <c r="G27" s="389"/>
      <c r="H27" s="389"/>
      <c r="I27" s="389"/>
      <c r="J27" s="389"/>
      <c r="K27" s="389"/>
      <c r="L27" s="389"/>
      <c r="M27" s="389"/>
      <c r="N27" s="389"/>
      <c r="O27" s="389"/>
      <c r="P27" s="389"/>
      <c r="Q27" s="389"/>
      <c r="R27" s="389"/>
      <c r="S27" s="389"/>
      <c r="T27" s="389"/>
      <c r="U27" s="389"/>
      <c r="V27" s="389"/>
      <c r="W27" s="389"/>
      <c r="X27" s="389"/>
      <c r="Y27" s="389"/>
      <c r="Z27" s="389"/>
      <c r="AA27" s="389"/>
      <c r="AB27" s="389"/>
      <c r="AC27" s="389"/>
      <c r="AD27" s="389"/>
      <c r="AE27" s="389"/>
      <c r="AF27" s="389"/>
      <c r="AG27" s="389"/>
      <c r="AH27" s="389"/>
      <c r="AI27" s="389"/>
      <c r="AJ27" s="389"/>
      <c r="AK27" s="396">
        <f>180/12</f>
        <v>15</v>
      </c>
      <c r="AL27" s="396"/>
      <c r="AM27" s="131"/>
      <c r="AN27" s="409" t="s">
        <v>357</v>
      </c>
      <c r="AO27" s="433"/>
      <c r="AP27" s="434"/>
      <c r="AQ27" s="220">
        <f>SUM(AO90:AZ90)</f>
        <v>6.9074118739336683</v>
      </c>
      <c r="AR27" s="209"/>
      <c r="AS27" s="209"/>
      <c r="AT27" s="209"/>
      <c r="AU27" s="209"/>
      <c r="AV27" s="209"/>
      <c r="AW27" s="409"/>
      <c r="AX27" s="432"/>
      <c r="AY27" s="136"/>
    </row>
    <row r="28" spans="1:52" ht="27.75" customHeight="1" thickBot="1" x14ac:dyDescent="0.3">
      <c r="A28" s="444" t="s">
        <v>356</v>
      </c>
      <c r="B28" s="445"/>
      <c r="C28" s="445"/>
      <c r="D28" s="445"/>
      <c r="E28" s="445"/>
      <c r="F28" s="445"/>
      <c r="G28" s="445"/>
      <c r="H28" s="445"/>
      <c r="I28" s="445"/>
      <c r="J28" s="445"/>
      <c r="K28" s="445"/>
      <c r="L28" s="445"/>
      <c r="M28" s="445"/>
      <c r="N28" s="445"/>
      <c r="O28" s="445"/>
      <c r="P28" s="445"/>
      <c r="Q28" s="445"/>
      <c r="R28" s="445"/>
      <c r="S28" s="445"/>
      <c r="T28" s="445"/>
      <c r="U28" s="445"/>
      <c r="V28" s="445"/>
      <c r="W28" s="445"/>
      <c r="X28" s="445"/>
      <c r="Y28" s="445"/>
      <c r="Z28" s="445"/>
      <c r="AA28" s="445"/>
      <c r="AB28" s="445"/>
      <c r="AC28" s="445"/>
      <c r="AD28" s="445"/>
      <c r="AE28" s="445"/>
      <c r="AF28" s="445"/>
      <c r="AG28" s="445"/>
      <c r="AH28" s="445"/>
      <c r="AI28" s="445"/>
      <c r="AJ28" s="446"/>
      <c r="AK28" s="417">
        <v>1</v>
      </c>
      <c r="AL28" s="417"/>
      <c r="AM28" s="131"/>
      <c r="AN28" s="447" t="s">
        <v>355</v>
      </c>
      <c r="AO28" s="448"/>
      <c r="AP28" s="449"/>
      <c r="AQ28" s="221">
        <f>AZ87</f>
        <v>824110.12237028033</v>
      </c>
      <c r="AR28" s="211"/>
      <c r="AS28" s="211"/>
      <c r="AT28" s="211"/>
      <c r="AU28" s="211"/>
      <c r="AV28" s="211"/>
      <c r="AW28" s="409"/>
      <c r="AX28" s="432"/>
      <c r="AY28" s="136"/>
    </row>
    <row r="29" spans="1:52" x14ac:dyDescent="0.25">
      <c r="A29" s="440" t="s">
        <v>354</v>
      </c>
      <c r="B29" s="441"/>
      <c r="C29" s="441"/>
      <c r="D29" s="441"/>
      <c r="E29" s="441"/>
      <c r="F29" s="441"/>
      <c r="G29" s="441"/>
      <c r="H29" s="441"/>
      <c r="I29" s="441"/>
      <c r="J29" s="441"/>
      <c r="K29" s="441"/>
      <c r="L29" s="441"/>
      <c r="M29" s="441"/>
      <c r="N29" s="441"/>
      <c r="O29" s="441"/>
      <c r="P29" s="441"/>
      <c r="Q29" s="441"/>
      <c r="R29" s="441"/>
      <c r="S29" s="441"/>
      <c r="T29" s="441"/>
      <c r="U29" s="441"/>
      <c r="V29" s="441"/>
      <c r="W29" s="441"/>
      <c r="X29" s="441"/>
      <c r="Y29" s="441"/>
      <c r="Z29" s="441"/>
      <c r="AA29" s="441"/>
      <c r="AB29" s="441"/>
      <c r="AC29" s="441"/>
      <c r="AD29" s="441"/>
      <c r="AE29" s="441"/>
      <c r="AF29" s="441"/>
      <c r="AG29" s="441"/>
      <c r="AH29" s="441"/>
      <c r="AI29" s="441"/>
      <c r="AJ29" s="442"/>
      <c r="AK29" s="401"/>
      <c r="AL29" s="401"/>
      <c r="AM29" s="131"/>
      <c r="AN29" s="396" t="s">
        <v>585</v>
      </c>
      <c r="AO29" s="443"/>
      <c r="AP29" s="443"/>
      <c r="AQ29" s="222" t="str">
        <f>IF(AQ28&gt;0,"да","нет")</f>
        <v>да</v>
      </c>
      <c r="AR29" s="222"/>
      <c r="AS29" s="222"/>
      <c r="AT29" s="222"/>
      <c r="AU29" s="222"/>
      <c r="AV29" s="222"/>
      <c r="AW29" s="409"/>
      <c r="AX29" s="410"/>
      <c r="AY29" s="136"/>
    </row>
    <row r="30" spans="1:52" x14ac:dyDescent="0.25">
      <c r="A30" s="388" t="s">
        <v>353</v>
      </c>
      <c r="B30" s="389"/>
      <c r="C30" s="389"/>
      <c r="D30" s="389"/>
      <c r="E30" s="389"/>
      <c r="F30" s="389"/>
      <c r="G30" s="389"/>
      <c r="H30" s="389"/>
      <c r="I30" s="389"/>
      <c r="J30" s="389"/>
      <c r="K30" s="389"/>
      <c r="L30" s="389"/>
      <c r="M30" s="389"/>
      <c r="N30" s="389"/>
      <c r="O30" s="389"/>
      <c r="P30" s="389"/>
      <c r="Q30" s="389"/>
      <c r="R30" s="389"/>
      <c r="S30" s="389"/>
      <c r="T30" s="389"/>
      <c r="U30" s="389"/>
      <c r="V30" s="389"/>
      <c r="W30" s="389"/>
      <c r="X30" s="389"/>
      <c r="Y30" s="389"/>
      <c r="Z30" s="389"/>
      <c r="AA30" s="389"/>
      <c r="AB30" s="389"/>
      <c r="AC30" s="389"/>
      <c r="AD30" s="389"/>
      <c r="AE30" s="389"/>
      <c r="AF30" s="389"/>
      <c r="AG30" s="389"/>
      <c r="AH30" s="389"/>
      <c r="AI30" s="389"/>
      <c r="AJ30" s="389"/>
      <c r="AK30" s="396"/>
      <c r="AL30" s="396"/>
      <c r="AM30" s="131"/>
      <c r="AY30" s="136"/>
    </row>
    <row r="31" spans="1:52" x14ac:dyDescent="0.25">
      <c r="A31" s="388" t="s">
        <v>352</v>
      </c>
      <c r="B31" s="389"/>
      <c r="C31" s="389"/>
      <c r="D31" s="389"/>
      <c r="E31" s="389"/>
      <c r="F31" s="389"/>
      <c r="G31" s="389"/>
      <c r="H31" s="389"/>
      <c r="I31" s="389"/>
      <c r="J31" s="389"/>
      <c r="K31" s="389"/>
      <c r="L31" s="389"/>
      <c r="M31" s="389"/>
      <c r="N31" s="389"/>
      <c r="O31" s="389"/>
      <c r="P31" s="389"/>
      <c r="Q31" s="389"/>
      <c r="R31" s="389"/>
      <c r="S31" s="389"/>
      <c r="T31" s="389"/>
      <c r="U31" s="389"/>
      <c r="V31" s="389"/>
      <c r="W31" s="389"/>
      <c r="X31" s="389"/>
      <c r="Y31" s="389"/>
      <c r="Z31" s="389"/>
      <c r="AA31" s="389"/>
      <c r="AB31" s="389"/>
      <c r="AC31" s="389"/>
      <c r="AD31" s="389"/>
      <c r="AE31" s="389"/>
      <c r="AF31" s="389"/>
      <c r="AG31" s="389"/>
      <c r="AH31" s="389"/>
      <c r="AI31" s="389"/>
      <c r="AJ31" s="389"/>
      <c r="AK31" s="396"/>
      <c r="AL31" s="396"/>
      <c r="AM31" s="131"/>
      <c r="AN31" s="131"/>
      <c r="AO31" s="223"/>
      <c r="AP31" s="223"/>
      <c r="AQ31" s="223"/>
      <c r="AR31" s="223"/>
      <c r="AS31" s="223"/>
      <c r="AT31" s="223"/>
      <c r="AU31" s="223"/>
      <c r="AV31" s="223"/>
      <c r="AW31" s="223"/>
      <c r="AX31" s="223"/>
      <c r="AY31" s="136"/>
    </row>
    <row r="32" spans="1:52" x14ac:dyDescent="0.25">
      <c r="A32" s="388" t="s">
        <v>327</v>
      </c>
      <c r="B32" s="389"/>
      <c r="C32" s="389"/>
      <c r="D32" s="389"/>
      <c r="E32" s="389"/>
      <c r="F32" s="389"/>
      <c r="G32" s="389"/>
      <c r="H32" s="389"/>
      <c r="I32" s="389"/>
      <c r="J32" s="389"/>
      <c r="K32" s="389"/>
      <c r="L32" s="389"/>
      <c r="M32" s="389"/>
      <c r="N32" s="389"/>
      <c r="O32" s="389"/>
      <c r="P32" s="389"/>
      <c r="Q32" s="389"/>
      <c r="R32" s="389"/>
      <c r="S32" s="389"/>
      <c r="T32" s="389"/>
      <c r="U32" s="389"/>
      <c r="V32" s="389"/>
      <c r="W32" s="389"/>
      <c r="X32" s="389"/>
      <c r="Y32" s="389"/>
      <c r="Z32" s="389"/>
      <c r="AA32" s="389"/>
      <c r="AB32" s="389"/>
      <c r="AC32" s="389"/>
      <c r="AD32" s="389"/>
      <c r="AE32" s="389"/>
      <c r="AF32" s="389"/>
      <c r="AG32" s="389"/>
      <c r="AH32" s="389"/>
      <c r="AI32" s="389"/>
      <c r="AJ32" s="389"/>
      <c r="AK32" s="396"/>
      <c r="AL32" s="396"/>
      <c r="AM32" s="131"/>
      <c r="AN32" s="131"/>
      <c r="AO32" s="131"/>
      <c r="AP32" s="131"/>
      <c r="AQ32" s="131"/>
      <c r="AR32" s="131"/>
      <c r="AS32" s="131"/>
      <c r="AT32" s="131"/>
      <c r="AU32" s="131"/>
      <c r="AV32" s="131"/>
      <c r="AW32" s="131"/>
      <c r="AX32" s="131"/>
      <c r="AY32" s="136"/>
    </row>
    <row r="33" spans="1:52" x14ac:dyDescent="0.25">
      <c r="A33" s="388" t="s">
        <v>351</v>
      </c>
      <c r="B33" s="389"/>
      <c r="C33" s="389"/>
      <c r="D33" s="389"/>
      <c r="E33" s="389"/>
      <c r="F33" s="389"/>
      <c r="G33" s="389"/>
      <c r="H33" s="389"/>
      <c r="I33" s="389"/>
      <c r="J33" s="389"/>
      <c r="K33" s="389"/>
      <c r="L33" s="389"/>
      <c r="M33" s="389"/>
      <c r="N33" s="389"/>
      <c r="O33" s="389"/>
      <c r="P33" s="389"/>
      <c r="Q33" s="389"/>
      <c r="R33" s="389"/>
      <c r="S33" s="389"/>
      <c r="T33" s="389"/>
      <c r="U33" s="389"/>
      <c r="V33" s="389"/>
      <c r="W33" s="389"/>
      <c r="X33" s="389"/>
      <c r="Y33" s="389"/>
      <c r="Z33" s="389"/>
      <c r="AA33" s="389"/>
      <c r="AB33" s="389"/>
      <c r="AC33" s="389"/>
      <c r="AD33" s="389"/>
      <c r="AE33" s="389"/>
      <c r="AF33" s="389"/>
      <c r="AG33" s="389"/>
      <c r="AH33" s="389"/>
      <c r="AI33" s="389"/>
      <c r="AJ33" s="389"/>
      <c r="AK33" s="431"/>
      <c r="AL33" s="431"/>
      <c r="AM33" s="131"/>
      <c r="AN33" s="131"/>
      <c r="AO33" s="131"/>
      <c r="AP33" s="131"/>
      <c r="AQ33" s="131"/>
      <c r="AR33" s="131"/>
      <c r="AS33" s="131"/>
      <c r="AT33" s="131"/>
      <c r="AU33" s="131"/>
      <c r="AV33" s="131"/>
      <c r="AW33" s="131"/>
      <c r="AX33" s="131"/>
      <c r="AY33" s="136"/>
    </row>
    <row r="34" spans="1:52" x14ac:dyDescent="0.25">
      <c r="A34" s="388" t="s">
        <v>350</v>
      </c>
      <c r="B34" s="389"/>
      <c r="C34" s="389"/>
      <c r="D34" s="389"/>
      <c r="E34" s="389"/>
      <c r="F34" s="389"/>
      <c r="G34" s="389"/>
      <c r="H34" s="389"/>
      <c r="I34" s="389"/>
      <c r="J34" s="389"/>
      <c r="K34" s="389"/>
      <c r="L34" s="389"/>
      <c r="M34" s="389"/>
      <c r="N34" s="389"/>
      <c r="O34" s="389"/>
      <c r="P34" s="389"/>
      <c r="Q34" s="389"/>
      <c r="R34" s="389"/>
      <c r="S34" s="389"/>
      <c r="T34" s="389"/>
      <c r="U34" s="389"/>
      <c r="V34" s="389"/>
      <c r="W34" s="389"/>
      <c r="X34" s="389"/>
      <c r="Y34" s="389"/>
      <c r="Z34" s="389"/>
      <c r="AA34" s="389"/>
      <c r="AB34" s="389"/>
      <c r="AC34" s="389"/>
      <c r="AD34" s="389"/>
      <c r="AE34" s="389"/>
      <c r="AF34" s="389"/>
      <c r="AG34" s="389"/>
      <c r="AH34" s="389"/>
      <c r="AI34" s="389"/>
      <c r="AJ34" s="389"/>
      <c r="AK34" s="396"/>
      <c r="AL34" s="396"/>
      <c r="AM34" s="131"/>
      <c r="AN34" s="131"/>
      <c r="AO34" s="131"/>
      <c r="AP34" s="131"/>
      <c r="AQ34" s="131"/>
      <c r="AR34" s="131"/>
      <c r="AS34" s="131"/>
      <c r="AT34" s="131"/>
      <c r="AU34" s="131"/>
      <c r="AV34" s="131"/>
      <c r="AW34" s="131"/>
      <c r="AX34" s="131"/>
      <c r="AY34" s="136"/>
    </row>
    <row r="35" spans="1:52" x14ac:dyDescent="0.25">
      <c r="A35" s="388"/>
      <c r="B35" s="389"/>
      <c r="C35" s="389"/>
      <c r="D35" s="389"/>
      <c r="E35" s="389"/>
      <c r="F35" s="389"/>
      <c r="G35" s="389"/>
      <c r="H35" s="389"/>
      <c r="I35" s="389"/>
      <c r="J35" s="389"/>
      <c r="K35" s="389"/>
      <c r="L35" s="389"/>
      <c r="M35" s="389"/>
      <c r="N35" s="389"/>
      <c r="O35" s="389"/>
      <c r="P35" s="389"/>
      <c r="Q35" s="389"/>
      <c r="R35" s="389"/>
      <c r="S35" s="389"/>
      <c r="T35" s="389"/>
      <c r="U35" s="389"/>
      <c r="V35" s="389"/>
      <c r="W35" s="389"/>
      <c r="X35" s="389"/>
      <c r="Y35" s="389"/>
      <c r="Z35" s="389"/>
      <c r="AA35" s="389"/>
      <c r="AB35" s="389"/>
      <c r="AC35" s="389"/>
      <c r="AD35" s="389"/>
      <c r="AE35" s="389"/>
      <c r="AF35" s="389"/>
      <c r="AG35" s="389"/>
      <c r="AH35" s="389"/>
      <c r="AI35" s="389"/>
      <c r="AJ35" s="389"/>
      <c r="AK35" s="396"/>
      <c r="AL35" s="396"/>
      <c r="AM35" s="131"/>
      <c r="AN35" s="131"/>
      <c r="AO35" s="131"/>
      <c r="AP35" s="131"/>
      <c r="AQ35" s="131"/>
      <c r="AR35" s="131"/>
      <c r="AS35" s="131"/>
      <c r="AT35" s="131"/>
      <c r="AU35" s="131"/>
      <c r="AV35" s="131"/>
      <c r="AW35" s="131"/>
      <c r="AX35" s="131"/>
      <c r="AY35" s="136"/>
    </row>
    <row r="36" spans="1:52" ht="15.75" thickBot="1" x14ac:dyDescent="0.3">
      <c r="A36" s="415" t="s">
        <v>318</v>
      </c>
      <c r="B36" s="416"/>
      <c r="C36" s="416"/>
      <c r="D36" s="416"/>
      <c r="E36" s="416"/>
      <c r="F36" s="416"/>
      <c r="G36" s="416"/>
      <c r="H36" s="416"/>
      <c r="I36" s="416"/>
      <c r="J36" s="416"/>
      <c r="K36" s="416"/>
      <c r="L36" s="416"/>
      <c r="M36" s="416"/>
      <c r="N36" s="416"/>
      <c r="O36" s="416"/>
      <c r="P36" s="416"/>
      <c r="Q36" s="416"/>
      <c r="R36" s="416"/>
      <c r="S36" s="416"/>
      <c r="T36" s="416"/>
      <c r="U36" s="416"/>
      <c r="V36" s="416"/>
      <c r="W36" s="416"/>
      <c r="X36" s="416"/>
      <c r="Y36" s="416"/>
      <c r="Z36" s="416"/>
      <c r="AA36" s="416"/>
      <c r="AB36" s="416"/>
      <c r="AC36" s="416"/>
      <c r="AD36" s="416"/>
      <c r="AE36" s="416"/>
      <c r="AF36" s="416"/>
      <c r="AG36" s="416"/>
      <c r="AH36" s="416"/>
      <c r="AI36" s="416"/>
      <c r="AJ36" s="416"/>
      <c r="AK36" s="428">
        <v>0.2</v>
      </c>
      <c r="AL36" s="428"/>
      <c r="AM36" s="131"/>
      <c r="AN36" s="131"/>
      <c r="AO36" s="131"/>
      <c r="AP36" s="131"/>
      <c r="AQ36" s="131"/>
      <c r="AR36" s="131"/>
      <c r="AS36" s="131"/>
      <c r="AT36" s="131"/>
      <c r="AU36" s="131"/>
      <c r="AV36" s="131"/>
      <c r="AW36" s="131"/>
      <c r="AX36" s="131"/>
      <c r="AY36" s="136"/>
    </row>
    <row r="37" spans="1:52" x14ac:dyDescent="0.25">
      <c r="A37" s="429"/>
      <c r="B37" s="430"/>
      <c r="C37" s="430"/>
      <c r="D37" s="430"/>
      <c r="E37" s="430"/>
      <c r="F37" s="430"/>
      <c r="G37" s="430"/>
      <c r="H37" s="430"/>
      <c r="I37" s="430"/>
      <c r="J37" s="430"/>
      <c r="K37" s="430"/>
      <c r="L37" s="430"/>
      <c r="M37" s="430"/>
      <c r="N37" s="430"/>
      <c r="O37" s="430"/>
      <c r="P37" s="430"/>
      <c r="Q37" s="430"/>
      <c r="R37" s="430"/>
      <c r="S37" s="430"/>
      <c r="T37" s="430"/>
      <c r="U37" s="430"/>
      <c r="V37" s="430"/>
      <c r="W37" s="430"/>
      <c r="X37" s="430"/>
      <c r="Y37" s="430"/>
      <c r="Z37" s="430"/>
      <c r="AA37" s="430"/>
      <c r="AB37" s="430"/>
      <c r="AC37" s="430"/>
      <c r="AD37" s="430"/>
      <c r="AE37" s="430"/>
      <c r="AF37" s="430"/>
      <c r="AG37" s="430"/>
      <c r="AH37" s="430"/>
      <c r="AI37" s="430"/>
      <c r="AJ37" s="430"/>
      <c r="AK37" s="401"/>
      <c r="AL37" s="401"/>
      <c r="AM37" s="131"/>
      <c r="AN37" s="131"/>
      <c r="AO37" s="131"/>
      <c r="AP37" s="131"/>
      <c r="AQ37" s="131"/>
      <c r="AR37" s="131"/>
      <c r="AS37" s="131"/>
      <c r="AT37" s="131"/>
      <c r="AU37" s="131"/>
      <c r="AV37" s="131"/>
      <c r="AW37" s="131"/>
      <c r="AX37" s="131"/>
      <c r="AY37" s="136"/>
    </row>
    <row r="38" spans="1:52" x14ac:dyDescent="0.25">
      <c r="A38" s="388" t="s">
        <v>349</v>
      </c>
      <c r="B38" s="389"/>
      <c r="C38" s="389"/>
      <c r="D38" s="389"/>
      <c r="E38" s="389"/>
      <c r="F38" s="389"/>
      <c r="G38" s="389"/>
      <c r="H38" s="389"/>
      <c r="I38" s="389"/>
      <c r="J38" s="389"/>
      <c r="K38" s="389"/>
      <c r="L38" s="389"/>
      <c r="M38" s="389"/>
      <c r="N38" s="389"/>
      <c r="O38" s="389"/>
      <c r="P38" s="389"/>
      <c r="Q38" s="389"/>
      <c r="R38" s="389"/>
      <c r="S38" s="389"/>
      <c r="T38" s="389"/>
      <c r="U38" s="389"/>
      <c r="V38" s="389"/>
      <c r="W38" s="389"/>
      <c r="X38" s="389"/>
      <c r="Y38" s="389"/>
      <c r="Z38" s="389"/>
      <c r="AA38" s="389"/>
      <c r="AB38" s="389"/>
      <c r="AC38" s="389"/>
      <c r="AD38" s="389"/>
      <c r="AE38" s="389"/>
      <c r="AF38" s="389"/>
      <c r="AG38" s="389"/>
      <c r="AH38" s="389"/>
      <c r="AI38" s="389"/>
      <c r="AJ38" s="389"/>
      <c r="AK38" s="396"/>
      <c r="AL38" s="396"/>
      <c r="AM38" s="131"/>
      <c r="AN38" s="131"/>
      <c r="AO38" s="131"/>
      <c r="AP38" s="131"/>
      <c r="AQ38" s="131"/>
      <c r="AR38" s="131"/>
      <c r="AS38" s="131"/>
      <c r="AT38" s="131"/>
      <c r="AU38" s="131"/>
      <c r="AV38" s="131"/>
      <c r="AW38" s="131"/>
      <c r="AX38" s="131"/>
      <c r="AY38" s="136"/>
    </row>
    <row r="39" spans="1:52" ht="15.75" thickBot="1" x14ac:dyDescent="0.3">
      <c r="A39" s="415" t="s">
        <v>348</v>
      </c>
      <c r="B39" s="416"/>
      <c r="C39" s="416"/>
      <c r="D39" s="416"/>
      <c r="E39" s="416"/>
      <c r="F39" s="416"/>
      <c r="G39" s="416"/>
      <c r="H39" s="416"/>
      <c r="I39" s="416"/>
      <c r="J39" s="416"/>
      <c r="K39" s="416"/>
      <c r="L39" s="416"/>
      <c r="M39" s="416"/>
      <c r="N39" s="416"/>
      <c r="O39" s="416"/>
      <c r="P39" s="416"/>
      <c r="Q39" s="416"/>
      <c r="R39" s="416"/>
      <c r="S39" s="416"/>
      <c r="T39" s="416"/>
      <c r="U39" s="416"/>
      <c r="V39" s="416"/>
      <c r="W39" s="416"/>
      <c r="X39" s="416"/>
      <c r="Y39" s="416"/>
      <c r="Z39" s="416"/>
      <c r="AA39" s="416"/>
      <c r="AB39" s="416"/>
      <c r="AC39" s="416"/>
      <c r="AD39" s="416"/>
      <c r="AE39" s="416"/>
      <c r="AF39" s="416"/>
      <c r="AG39" s="416"/>
      <c r="AH39" s="416"/>
      <c r="AI39" s="416"/>
      <c r="AJ39" s="416"/>
      <c r="AK39" s="417"/>
      <c r="AL39" s="417"/>
      <c r="AM39" s="131"/>
      <c r="AN39" s="131"/>
      <c r="AO39" s="131"/>
      <c r="AP39" s="131"/>
      <c r="AQ39" s="131"/>
      <c r="AR39" s="131"/>
      <c r="AS39" s="131"/>
      <c r="AT39" s="131"/>
      <c r="AU39" s="131"/>
      <c r="AV39" s="131"/>
      <c r="AW39" s="131"/>
      <c r="AX39" s="131"/>
      <c r="AY39" s="136"/>
    </row>
    <row r="40" spans="1:52" x14ac:dyDescent="0.25">
      <c r="A40" s="429" t="s">
        <v>347</v>
      </c>
      <c r="B40" s="430"/>
      <c r="C40" s="430"/>
      <c r="D40" s="430"/>
      <c r="E40" s="430"/>
      <c r="F40" s="430"/>
      <c r="G40" s="430"/>
      <c r="H40" s="430"/>
      <c r="I40" s="430"/>
      <c r="J40" s="430"/>
      <c r="K40" s="430"/>
      <c r="L40" s="430"/>
      <c r="M40" s="430"/>
      <c r="N40" s="430"/>
      <c r="O40" s="430"/>
      <c r="P40" s="430"/>
      <c r="Q40" s="430"/>
      <c r="R40" s="430"/>
      <c r="S40" s="430"/>
      <c r="T40" s="430"/>
      <c r="U40" s="430"/>
      <c r="V40" s="430"/>
      <c r="W40" s="430"/>
      <c r="X40" s="430"/>
      <c r="Y40" s="430"/>
      <c r="Z40" s="430"/>
      <c r="AA40" s="430"/>
      <c r="AB40" s="430"/>
      <c r="AC40" s="430"/>
      <c r="AD40" s="430"/>
      <c r="AE40" s="430"/>
      <c r="AF40" s="430"/>
      <c r="AG40" s="430"/>
      <c r="AH40" s="430"/>
      <c r="AI40" s="430"/>
      <c r="AJ40" s="430"/>
      <c r="AK40" s="401"/>
      <c r="AL40" s="401"/>
      <c r="AM40" s="131"/>
      <c r="AN40" s="131"/>
      <c r="AO40" s="131"/>
      <c r="AP40" s="131"/>
      <c r="AQ40" s="131"/>
      <c r="AR40" s="131"/>
      <c r="AS40" s="131"/>
      <c r="AT40" s="131"/>
      <c r="AU40" s="131"/>
      <c r="AV40" s="131"/>
      <c r="AW40" s="131"/>
      <c r="AX40" s="131"/>
      <c r="AY40" s="136"/>
    </row>
    <row r="41" spans="1:52" x14ac:dyDescent="0.25">
      <c r="A41" s="388" t="s">
        <v>346</v>
      </c>
      <c r="B41" s="389"/>
      <c r="C41" s="389"/>
      <c r="D41" s="389"/>
      <c r="E41" s="389"/>
      <c r="F41" s="389"/>
      <c r="G41" s="389"/>
      <c r="H41" s="389"/>
      <c r="I41" s="389"/>
      <c r="J41" s="389"/>
      <c r="K41" s="389"/>
      <c r="L41" s="389"/>
      <c r="M41" s="389"/>
      <c r="N41" s="389"/>
      <c r="O41" s="389"/>
      <c r="P41" s="389"/>
      <c r="Q41" s="389"/>
      <c r="R41" s="389"/>
      <c r="S41" s="389"/>
      <c r="T41" s="389"/>
      <c r="U41" s="389"/>
      <c r="V41" s="389"/>
      <c r="W41" s="389"/>
      <c r="X41" s="389"/>
      <c r="Y41" s="389"/>
      <c r="Z41" s="389"/>
      <c r="AA41" s="389"/>
      <c r="AB41" s="389"/>
      <c r="AC41" s="389"/>
      <c r="AD41" s="389"/>
      <c r="AE41" s="389"/>
      <c r="AF41" s="389"/>
      <c r="AG41" s="389"/>
      <c r="AH41" s="389"/>
      <c r="AI41" s="389"/>
      <c r="AJ41" s="389"/>
      <c r="AK41" s="396"/>
      <c r="AL41" s="396"/>
      <c r="AM41" s="131"/>
      <c r="AN41" s="131"/>
      <c r="AO41" s="131"/>
      <c r="AP41" s="131"/>
      <c r="AQ41" s="131"/>
      <c r="AR41" s="131"/>
      <c r="AS41" s="131"/>
      <c r="AT41" s="131"/>
      <c r="AU41" s="131"/>
      <c r="AV41" s="131"/>
      <c r="AW41" s="131"/>
      <c r="AX41" s="131"/>
      <c r="AY41" s="136"/>
    </row>
    <row r="42" spans="1:52" x14ac:dyDescent="0.25">
      <c r="A42" s="388" t="s">
        <v>345</v>
      </c>
      <c r="B42" s="389"/>
      <c r="C42" s="389"/>
      <c r="D42" s="389"/>
      <c r="E42" s="389"/>
      <c r="F42" s="389"/>
      <c r="G42" s="389"/>
      <c r="H42" s="389"/>
      <c r="I42" s="389"/>
      <c r="J42" s="389"/>
      <c r="K42" s="389"/>
      <c r="L42" s="389"/>
      <c r="M42" s="389"/>
      <c r="N42" s="389"/>
      <c r="O42" s="389"/>
      <c r="P42" s="389"/>
      <c r="Q42" s="389"/>
      <c r="R42" s="389"/>
      <c r="S42" s="389"/>
      <c r="T42" s="389"/>
      <c r="U42" s="389"/>
      <c r="V42" s="389"/>
      <c r="W42" s="389"/>
      <c r="X42" s="389"/>
      <c r="Y42" s="389"/>
      <c r="Z42" s="389"/>
      <c r="AA42" s="389"/>
      <c r="AB42" s="389"/>
      <c r="AC42" s="389"/>
      <c r="AD42" s="389"/>
      <c r="AE42" s="389"/>
      <c r="AF42" s="389"/>
      <c r="AG42" s="389"/>
      <c r="AH42" s="389"/>
      <c r="AI42" s="389"/>
      <c r="AJ42" s="389"/>
      <c r="AK42" s="396"/>
      <c r="AL42" s="396"/>
      <c r="AM42" s="131"/>
      <c r="AN42" s="131"/>
      <c r="AO42" s="131"/>
      <c r="AP42" s="131"/>
      <c r="AQ42" s="131"/>
      <c r="AR42" s="131"/>
      <c r="AS42" s="131"/>
      <c r="AT42" s="131"/>
      <c r="AU42" s="131"/>
      <c r="AV42" s="131"/>
      <c r="AW42" s="131"/>
      <c r="AX42" s="131"/>
      <c r="AY42" s="136"/>
    </row>
    <row r="43" spans="1:52" x14ac:dyDescent="0.25">
      <c r="A43" s="388" t="s">
        <v>344</v>
      </c>
      <c r="B43" s="389"/>
      <c r="C43" s="389"/>
      <c r="D43" s="389"/>
      <c r="E43" s="389"/>
      <c r="F43" s="389"/>
      <c r="G43" s="389"/>
      <c r="H43" s="389"/>
      <c r="I43" s="389"/>
      <c r="J43" s="389"/>
      <c r="K43" s="389"/>
      <c r="L43" s="389"/>
      <c r="M43" s="389"/>
      <c r="N43" s="389"/>
      <c r="O43" s="389"/>
      <c r="P43" s="389"/>
      <c r="Q43" s="389"/>
      <c r="R43" s="389"/>
      <c r="S43" s="389"/>
      <c r="T43" s="389"/>
      <c r="U43" s="389"/>
      <c r="V43" s="389"/>
      <c r="W43" s="389"/>
      <c r="X43" s="389"/>
      <c r="Y43" s="389"/>
      <c r="Z43" s="389"/>
      <c r="AA43" s="389"/>
      <c r="AB43" s="389"/>
      <c r="AC43" s="389"/>
      <c r="AD43" s="389"/>
      <c r="AE43" s="389"/>
      <c r="AF43" s="389"/>
      <c r="AG43" s="389"/>
      <c r="AH43" s="389"/>
      <c r="AI43" s="389"/>
      <c r="AJ43" s="389"/>
      <c r="AK43" s="396"/>
      <c r="AL43" s="396"/>
      <c r="AM43" s="131"/>
      <c r="AN43" s="131"/>
      <c r="AO43" s="131"/>
      <c r="AP43" s="131"/>
      <c r="AQ43" s="131"/>
      <c r="AR43" s="131"/>
      <c r="AS43" s="131"/>
      <c r="AT43" s="131"/>
      <c r="AU43" s="131"/>
      <c r="AV43" s="131"/>
      <c r="AW43" s="131"/>
      <c r="AX43" s="131"/>
      <c r="AY43" s="136"/>
    </row>
    <row r="44" spans="1:52" x14ac:dyDescent="0.25">
      <c r="A44" s="388" t="s">
        <v>343</v>
      </c>
      <c r="B44" s="389"/>
      <c r="C44" s="389"/>
      <c r="D44" s="389"/>
      <c r="E44" s="389"/>
      <c r="F44" s="389"/>
      <c r="G44" s="389"/>
      <c r="H44" s="389"/>
      <c r="I44" s="389"/>
      <c r="J44" s="389"/>
      <c r="K44" s="389"/>
      <c r="L44" s="389"/>
      <c r="M44" s="389"/>
      <c r="N44" s="389"/>
      <c r="O44" s="389"/>
      <c r="P44" s="389"/>
      <c r="Q44" s="389"/>
      <c r="R44" s="389"/>
      <c r="S44" s="389"/>
      <c r="T44" s="389"/>
      <c r="U44" s="389"/>
      <c r="V44" s="389"/>
      <c r="W44" s="389"/>
      <c r="X44" s="389"/>
      <c r="Y44" s="389"/>
      <c r="Z44" s="389"/>
      <c r="AA44" s="389"/>
      <c r="AB44" s="389"/>
      <c r="AC44" s="389"/>
      <c r="AD44" s="389"/>
      <c r="AE44" s="389"/>
      <c r="AF44" s="389"/>
      <c r="AG44" s="389"/>
      <c r="AH44" s="389"/>
      <c r="AI44" s="389"/>
      <c r="AJ44" s="389"/>
      <c r="AK44" s="396"/>
      <c r="AL44" s="396"/>
      <c r="AM44" s="131"/>
      <c r="AN44" s="131"/>
      <c r="AO44" s="131"/>
      <c r="AP44" s="131"/>
      <c r="AQ44" s="131"/>
      <c r="AR44" s="131"/>
      <c r="AS44" s="131"/>
      <c r="AT44" s="131"/>
      <c r="AU44" s="131"/>
      <c r="AV44" s="131"/>
      <c r="AW44" s="131"/>
      <c r="AX44" s="131"/>
      <c r="AY44" s="136"/>
    </row>
    <row r="45" spans="1:52" x14ac:dyDescent="0.25">
      <c r="A45" s="388" t="s">
        <v>342</v>
      </c>
      <c r="B45" s="389"/>
      <c r="C45" s="389"/>
      <c r="D45" s="389"/>
      <c r="E45" s="389"/>
      <c r="F45" s="389"/>
      <c r="G45" s="389"/>
      <c r="H45" s="389"/>
      <c r="I45" s="389"/>
      <c r="J45" s="389"/>
      <c r="K45" s="389"/>
      <c r="L45" s="389"/>
      <c r="M45" s="389"/>
      <c r="N45" s="389"/>
      <c r="O45" s="389"/>
      <c r="P45" s="389"/>
      <c r="Q45" s="389"/>
      <c r="R45" s="389"/>
      <c r="S45" s="389"/>
      <c r="T45" s="389"/>
      <c r="U45" s="389"/>
      <c r="V45" s="389"/>
      <c r="W45" s="389"/>
      <c r="X45" s="389"/>
      <c r="Y45" s="389"/>
      <c r="Z45" s="389"/>
      <c r="AA45" s="389"/>
      <c r="AB45" s="389"/>
      <c r="AC45" s="389"/>
      <c r="AD45" s="389"/>
      <c r="AE45" s="389"/>
      <c r="AF45" s="389"/>
      <c r="AG45" s="389"/>
      <c r="AH45" s="389"/>
      <c r="AI45" s="389"/>
      <c r="AJ45" s="389"/>
      <c r="AK45" s="396"/>
      <c r="AL45" s="396"/>
      <c r="AM45" s="131"/>
      <c r="AN45" s="131"/>
      <c r="AO45" s="131"/>
      <c r="AP45" s="131"/>
      <c r="AQ45" s="131"/>
      <c r="AR45" s="131"/>
      <c r="AS45" s="131"/>
      <c r="AT45" s="131"/>
      <c r="AU45" s="131"/>
      <c r="AV45" s="131"/>
      <c r="AW45" s="131"/>
      <c r="AX45" s="131"/>
      <c r="AY45" s="136"/>
    </row>
    <row r="46" spans="1:52" ht="15.75" thickBot="1" x14ac:dyDescent="0.3">
      <c r="A46" s="421" t="s">
        <v>341</v>
      </c>
      <c r="B46" s="422"/>
      <c r="C46" s="422"/>
      <c r="D46" s="422"/>
      <c r="E46" s="422"/>
      <c r="F46" s="422"/>
      <c r="G46" s="422"/>
      <c r="H46" s="422"/>
      <c r="I46" s="422"/>
      <c r="J46" s="422"/>
      <c r="K46" s="422"/>
      <c r="L46" s="422"/>
      <c r="M46" s="422"/>
      <c r="N46" s="422"/>
      <c r="O46" s="422"/>
      <c r="P46" s="422"/>
      <c r="Q46" s="422"/>
      <c r="R46" s="422"/>
      <c r="S46" s="422"/>
      <c r="T46" s="422"/>
      <c r="U46" s="422"/>
      <c r="V46" s="422"/>
      <c r="W46" s="422"/>
      <c r="X46" s="422"/>
      <c r="Y46" s="422"/>
      <c r="Z46" s="422"/>
      <c r="AA46" s="422"/>
      <c r="AB46" s="422"/>
      <c r="AC46" s="422"/>
      <c r="AD46" s="422"/>
      <c r="AE46" s="422"/>
      <c r="AF46" s="422"/>
      <c r="AG46" s="422"/>
      <c r="AH46" s="422"/>
      <c r="AI46" s="422"/>
      <c r="AJ46" s="422"/>
      <c r="AK46" s="423"/>
      <c r="AL46" s="423"/>
      <c r="AM46" s="131"/>
      <c r="AN46" s="131"/>
      <c r="AO46" s="131"/>
      <c r="AP46" s="131"/>
      <c r="AQ46" s="131"/>
      <c r="AR46" s="131"/>
      <c r="AS46" s="131"/>
      <c r="AT46" s="131"/>
      <c r="AU46" s="131"/>
      <c r="AV46" s="131"/>
      <c r="AW46" s="131"/>
      <c r="AX46" s="131"/>
      <c r="AY46" s="136"/>
    </row>
    <row r="47" spans="1:52" x14ac:dyDescent="0.25">
      <c r="A47" s="424" t="s">
        <v>340</v>
      </c>
      <c r="B47" s="425"/>
      <c r="C47" s="425"/>
      <c r="D47" s="425"/>
      <c r="E47" s="425"/>
      <c r="F47" s="425"/>
      <c r="G47" s="425"/>
      <c r="H47" s="425"/>
      <c r="I47" s="425"/>
      <c r="J47" s="425"/>
      <c r="K47" s="425"/>
      <c r="L47" s="425"/>
      <c r="M47" s="425"/>
      <c r="N47" s="425"/>
      <c r="O47" s="425"/>
      <c r="P47" s="425"/>
      <c r="Q47" s="425"/>
      <c r="R47" s="425"/>
      <c r="S47" s="425"/>
      <c r="T47" s="425"/>
      <c r="U47" s="425"/>
      <c r="V47" s="425"/>
      <c r="W47" s="425"/>
      <c r="X47" s="425"/>
      <c r="Y47" s="425"/>
      <c r="Z47" s="425"/>
      <c r="AA47" s="425"/>
      <c r="AB47" s="425"/>
      <c r="AC47" s="425"/>
      <c r="AD47" s="425"/>
      <c r="AE47" s="425"/>
      <c r="AF47" s="425"/>
      <c r="AG47" s="425"/>
      <c r="AH47" s="425"/>
      <c r="AI47" s="425"/>
      <c r="AJ47" s="426"/>
      <c r="AK47" s="401">
        <v>2025</v>
      </c>
      <c r="AL47" s="401"/>
      <c r="AM47" s="401">
        <f>AK47+1</f>
        <v>2026</v>
      </c>
      <c r="AN47" s="401"/>
      <c r="AO47" s="212">
        <f>AM47+1</f>
        <v>2027</v>
      </c>
      <c r="AP47" s="212">
        <f>AO47+1</f>
        <v>2028</v>
      </c>
      <c r="AQ47" s="212">
        <f>AP47+1</f>
        <v>2029</v>
      </c>
      <c r="AR47" s="212">
        <f t="shared" ref="AR47:AZ47" si="0">AQ47+1</f>
        <v>2030</v>
      </c>
      <c r="AS47" s="212">
        <f t="shared" si="0"/>
        <v>2031</v>
      </c>
      <c r="AT47" s="212">
        <f t="shared" si="0"/>
        <v>2032</v>
      </c>
      <c r="AU47" s="212">
        <f t="shared" si="0"/>
        <v>2033</v>
      </c>
      <c r="AV47" s="212">
        <f t="shared" si="0"/>
        <v>2034</v>
      </c>
      <c r="AW47" s="212">
        <f t="shared" si="0"/>
        <v>2035</v>
      </c>
      <c r="AX47" s="212">
        <f t="shared" si="0"/>
        <v>2036</v>
      </c>
      <c r="AY47" s="244">
        <f t="shared" si="0"/>
        <v>2037</v>
      </c>
      <c r="AZ47" s="244">
        <f t="shared" si="0"/>
        <v>2038</v>
      </c>
    </row>
    <row r="48" spans="1:52" x14ac:dyDescent="0.25">
      <c r="A48" s="388" t="s">
        <v>339</v>
      </c>
      <c r="B48" s="389"/>
      <c r="C48" s="389"/>
      <c r="D48" s="389"/>
      <c r="E48" s="389"/>
      <c r="F48" s="389"/>
      <c r="G48" s="389"/>
      <c r="H48" s="389"/>
      <c r="I48" s="389"/>
      <c r="J48" s="389"/>
      <c r="K48" s="389"/>
      <c r="L48" s="389"/>
      <c r="M48" s="389"/>
      <c r="N48" s="389"/>
      <c r="O48" s="389"/>
      <c r="P48" s="389"/>
      <c r="Q48" s="389"/>
      <c r="R48" s="389"/>
      <c r="S48" s="389"/>
      <c r="T48" s="389"/>
      <c r="U48" s="389"/>
      <c r="V48" s="389"/>
      <c r="W48" s="389"/>
      <c r="X48" s="389"/>
      <c r="Y48" s="389"/>
      <c r="Z48" s="389"/>
      <c r="AA48" s="389"/>
      <c r="AB48" s="389"/>
      <c r="AC48" s="389"/>
      <c r="AD48" s="389"/>
      <c r="AE48" s="389"/>
      <c r="AF48" s="389"/>
      <c r="AG48" s="389"/>
      <c r="AH48" s="389"/>
      <c r="AI48" s="389"/>
      <c r="AJ48" s="389"/>
      <c r="AK48" s="427">
        <f>'Расчет доходной части модели'!D5</f>
        <v>1</v>
      </c>
      <c r="AL48" s="427"/>
      <c r="AM48" s="427">
        <f>'Расчет доходной части модели'!E5</f>
        <v>1.0429999999999999</v>
      </c>
      <c r="AN48" s="427"/>
      <c r="AO48" s="224">
        <f>'Расчет доходной части модели'!F5</f>
        <v>1.04</v>
      </c>
      <c r="AP48" s="224">
        <f>'Расчет доходной части модели'!G5</f>
        <v>1.04</v>
      </c>
      <c r="AQ48" s="224">
        <f>'Расчет доходной части модели'!H5</f>
        <v>1.04</v>
      </c>
      <c r="AR48" s="224">
        <f>'Расчет доходной части модели'!I5</f>
        <v>1.04</v>
      </c>
      <c r="AS48" s="224">
        <f>'Расчет доходной части модели'!J5</f>
        <v>1.04</v>
      </c>
      <c r="AT48" s="224">
        <f>'Расчет доходной части модели'!K5</f>
        <v>1.04</v>
      </c>
      <c r="AU48" s="224">
        <f>'Расчет доходной части модели'!L5</f>
        <v>1.04</v>
      </c>
      <c r="AV48" s="224">
        <f>'Расчет доходной части модели'!M5</f>
        <v>1.04</v>
      </c>
      <c r="AW48" s="224">
        <f>'Расчет доходной части модели'!N5</f>
        <v>1.04</v>
      </c>
      <c r="AX48" s="224">
        <f>'Расчет доходной части модели'!O5</f>
        <v>1.04</v>
      </c>
      <c r="AY48" s="250">
        <f>'Расчет доходной части модели'!P5</f>
        <v>1.04</v>
      </c>
      <c r="AZ48" s="250">
        <f>'Расчет доходной части модели'!Q5</f>
        <v>1.04</v>
      </c>
    </row>
    <row r="49" spans="1:52" ht="15.75" thickBot="1" x14ac:dyDescent="0.3">
      <c r="A49" s="388" t="s">
        <v>338</v>
      </c>
      <c r="B49" s="389"/>
      <c r="C49" s="389"/>
      <c r="D49" s="389"/>
      <c r="E49" s="389"/>
      <c r="F49" s="389"/>
      <c r="G49" s="389"/>
      <c r="H49" s="389"/>
      <c r="I49" s="389"/>
      <c r="J49" s="389"/>
      <c r="K49" s="389"/>
      <c r="L49" s="389"/>
      <c r="M49" s="389"/>
      <c r="N49" s="389"/>
      <c r="O49" s="389"/>
      <c r="P49" s="389"/>
      <c r="Q49" s="389"/>
      <c r="R49" s="389"/>
      <c r="S49" s="389"/>
      <c r="T49" s="389"/>
      <c r="U49" s="389"/>
      <c r="V49" s="389"/>
      <c r="W49" s="389"/>
      <c r="X49" s="389"/>
      <c r="Y49" s="389"/>
      <c r="Z49" s="389"/>
      <c r="AA49" s="389"/>
      <c r="AB49" s="389"/>
      <c r="AC49" s="389"/>
      <c r="AD49" s="389"/>
      <c r="AE49" s="389"/>
      <c r="AF49" s="389"/>
      <c r="AG49" s="389"/>
      <c r="AH49" s="389"/>
      <c r="AI49" s="389"/>
      <c r="AJ49" s="389"/>
      <c r="AK49" s="417" t="s">
        <v>392</v>
      </c>
      <c r="AL49" s="417"/>
      <c r="AM49" s="417" t="s">
        <v>392</v>
      </c>
      <c r="AN49" s="417"/>
      <c r="AO49" s="210" t="s">
        <v>392</v>
      </c>
      <c r="AP49" s="210" t="s">
        <v>392</v>
      </c>
      <c r="AQ49" s="210" t="s">
        <v>392</v>
      </c>
      <c r="AR49" s="210" t="s">
        <v>392</v>
      </c>
      <c r="AS49" s="210" t="s">
        <v>392</v>
      </c>
      <c r="AT49" s="210" t="s">
        <v>392</v>
      </c>
      <c r="AU49" s="210" t="s">
        <v>392</v>
      </c>
      <c r="AV49" s="210" t="s">
        <v>392</v>
      </c>
      <c r="AW49" s="210" t="s">
        <v>392</v>
      </c>
      <c r="AX49" s="210" t="s">
        <v>392</v>
      </c>
      <c r="AY49" s="241" t="s">
        <v>392</v>
      </c>
      <c r="AZ49" s="241" t="s">
        <v>392</v>
      </c>
    </row>
    <row r="50" spans="1:52" ht="15.75" thickBot="1" x14ac:dyDescent="0.3">
      <c r="A50" s="415" t="s">
        <v>337</v>
      </c>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416"/>
      <c r="AK50" s="417" t="s">
        <v>392</v>
      </c>
      <c r="AL50" s="417"/>
      <c r="AM50" s="418"/>
      <c r="AN50" s="417"/>
      <c r="AO50" s="225">
        <f>'Расчет доходной части модели'!F7</f>
        <v>0</v>
      </c>
      <c r="AP50" s="225">
        <f>'Расчет доходной части модели'!G7</f>
        <v>0</v>
      </c>
      <c r="AQ50" s="225">
        <f>'Расчет доходной части модели'!H7</f>
        <v>337471.60666125687</v>
      </c>
      <c r="AR50" s="225">
        <f>'Расчет доходной части модели'!I7</f>
        <v>363418.31356975547</v>
      </c>
      <c r="AS50" s="225">
        <f>'Расчет доходной части модели'!J7</f>
        <v>390900.80246027606</v>
      </c>
      <c r="AT50" s="225">
        <f>'Расчет доходной части модели'!K7</f>
        <v>420000.42116032675</v>
      </c>
      <c r="AU50" s="225">
        <f>'Расчет доходной части модели'!L7</f>
        <v>450802.56807244488</v>
      </c>
      <c r="AV50" s="225">
        <f>'Расчет доходной части модели'!M7</f>
        <v>483396.88606367598</v>
      </c>
      <c r="AW50" s="225">
        <f>'Расчет доходной части модели'!N7</f>
        <v>517877.46538528969</v>
      </c>
      <c r="AX50" s="225">
        <f>'Расчет доходной части модели'!O7</f>
        <v>554343.05603493063</v>
      </c>
      <c r="AY50" s="249">
        <f>'Расчет доходной части модели'!P7</f>
        <v>592897.2899919264</v>
      </c>
      <c r="AZ50" s="249">
        <f>'Расчет доходной части модели'!Q7</f>
        <v>633648.91377582587</v>
      </c>
    </row>
    <row r="51" spans="1:52" ht="15.75"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1"/>
      <c r="AN51" s="131"/>
      <c r="AO51" s="131"/>
      <c r="AP51" s="131"/>
      <c r="AQ51" s="131"/>
      <c r="AR51" s="131"/>
      <c r="AS51" s="131"/>
      <c r="AT51" s="131"/>
      <c r="AU51" s="131"/>
      <c r="AV51" s="131"/>
      <c r="AW51" s="131"/>
      <c r="AX51" s="131"/>
      <c r="AY51" s="252"/>
      <c r="AZ51" s="252"/>
    </row>
    <row r="52" spans="1:52" x14ac:dyDescent="0.25">
      <c r="A52" s="399" t="s">
        <v>336</v>
      </c>
      <c r="B52" s="400"/>
      <c r="C52" s="400"/>
      <c r="D52" s="400"/>
      <c r="E52" s="400"/>
      <c r="F52" s="400"/>
      <c r="G52" s="400"/>
      <c r="H52" s="400"/>
      <c r="I52" s="400"/>
      <c r="J52" s="400"/>
      <c r="K52" s="400"/>
      <c r="L52" s="400"/>
      <c r="M52" s="400"/>
      <c r="N52" s="400"/>
      <c r="O52" s="400"/>
      <c r="P52" s="400"/>
      <c r="Q52" s="400"/>
      <c r="R52" s="400"/>
      <c r="S52" s="400"/>
      <c r="T52" s="400"/>
      <c r="U52" s="400"/>
      <c r="V52" s="400"/>
      <c r="W52" s="400"/>
      <c r="X52" s="400"/>
      <c r="Y52" s="400"/>
      <c r="Z52" s="400"/>
      <c r="AA52" s="400"/>
      <c r="AB52" s="400"/>
      <c r="AC52" s="400"/>
      <c r="AD52" s="400"/>
      <c r="AE52" s="400"/>
      <c r="AF52" s="400"/>
      <c r="AG52" s="400"/>
      <c r="AH52" s="400"/>
      <c r="AI52" s="400"/>
      <c r="AJ52" s="400"/>
      <c r="AK52" s="401">
        <f>AK47</f>
        <v>2025</v>
      </c>
      <c r="AL52" s="401"/>
      <c r="AM52" s="401">
        <f>AM47</f>
        <v>2026</v>
      </c>
      <c r="AN52" s="401"/>
      <c r="AO52" s="212">
        <f>AO47</f>
        <v>2027</v>
      </c>
      <c r="AP52" s="212">
        <f>AP47</f>
        <v>2028</v>
      </c>
      <c r="AQ52" s="212">
        <f t="shared" ref="AQ52:AX52" si="1">AQ47</f>
        <v>2029</v>
      </c>
      <c r="AR52" s="212">
        <f t="shared" si="1"/>
        <v>2030</v>
      </c>
      <c r="AS52" s="212">
        <f t="shared" si="1"/>
        <v>2031</v>
      </c>
      <c r="AT52" s="212">
        <f t="shared" si="1"/>
        <v>2032</v>
      </c>
      <c r="AU52" s="212">
        <f t="shared" si="1"/>
        <v>2033</v>
      </c>
      <c r="AV52" s="212">
        <f t="shared" si="1"/>
        <v>2034</v>
      </c>
      <c r="AW52" s="212">
        <f t="shared" si="1"/>
        <v>2035</v>
      </c>
      <c r="AX52" s="226">
        <f t="shared" si="1"/>
        <v>2036</v>
      </c>
      <c r="AY52" s="226">
        <f t="shared" ref="AY52:AZ52" si="2">AY47</f>
        <v>2037</v>
      </c>
      <c r="AZ52" s="226">
        <f t="shared" si="2"/>
        <v>2038</v>
      </c>
    </row>
    <row r="53" spans="1:52" x14ac:dyDescent="0.25">
      <c r="A53" s="419" t="s">
        <v>335</v>
      </c>
      <c r="B53" s="420"/>
      <c r="C53" s="420"/>
      <c r="D53" s="420"/>
      <c r="E53" s="420"/>
      <c r="F53" s="420"/>
      <c r="G53" s="420"/>
      <c r="H53" s="420"/>
      <c r="I53" s="420"/>
      <c r="J53" s="420"/>
      <c r="K53" s="420"/>
      <c r="L53" s="420"/>
      <c r="M53" s="420"/>
      <c r="N53" s="420"/>
      <c r="O53" s="420"/>
      <c r="P53" s="420"/>
      <c r="Q53" s="420"/>
      <c r="R53" s="420"/>
      <c r="S53" s="420"/>
      <c r="T53" s="420"/>
      <c r="U53" s="420"/>
      <c r="V53" s="420"/>
      <c r="W53" s="420"/>
      <c r="X53" s="420"/>
      <c r="Y53" s="420"/>
      <c r="Z53" s="420"/>
      <c r="AA53" s="420"/>
      <c r="AB53" s="420"/>
      <c r="AC53" s="420"/>
      <c r="AD53" s="420"/>
      <c r="AE53" s="420"/>
      <c r="AF53" s="420"/>
      <c r="AG53" s="420"/>
      <c r="AH53" s="420"/>
      <c r="AI53" s="420"/>
      <c r="AJ53" s="420"/>
      <c r="AK53" s="396" t="s">
        <v>392</v>
      </c>
      <c r="AL53" s="396"/>
      <c r="AM53" s="396" t="s">
        <v>392</v>
      </c>
      <c r="AN53" s="396"/>
      <c r="AO53" s="227" t="s">
        <v>392</v>
      </c>
      <c r="AP53" s="227" t="s">
        <v>392</v>
      </c>
      <c r="AQ53" s="227" t="s">
        <v>392</v>
      </c>
      <c r="AR53" s="227" t="s">
        <v>392</v>
      </c>
      <c r="AS53" s="227" t="s">
        <v>392</v>
      </c>
      <c r="AT53" s="227" t="s">
        <v>392</v>
      </c>
      <c r="AU53" s="227" t="s">
        <v>392</v>
      </c>
      <c r="AV53" s="227" t="s">
        <v>392</v>
      </c>
      <c r="AW53" s="227" t="s">
        <v>392</v>
      </c>
      <c r="AX53" s="227" t="s">
        <v>392</v>
      </c>
      <c r="AY53" s="251" t="s">
        <v>392</v>
      </c>
      <c r="AZ53" s="251" t="s">
        <v>392</v>
      </c>
    </row>
    <row r="54" spans="1:52" x14ac:dyDescent="0.25">
      <c r="A54" s="388" t="s">
        <v>334</v>
      </c>
      <c r="B54" s="389"/>
      <c r="C54" s="389"/>
      <c r="D54" s="389"/>
      <c r="E54" s="389"/>
      <c r="F54" s="389"/>
      <c r="G54" s="389"/>
      <c r="H54" s="389"/>
      <c r="I54" s="389"/>
      <c r="J54" s="389"/>
      <c r="K54" s="389"/>
      <c r="L54" s="389"/>
      <c r="M54" s="389"/>
      <c r="N54" s="389"/>
      <c r="O54" s="389"/>
      <c r="P54" s="389"/>
      <c r="Q54" s="389"/>
      <c r="R54" s="389"/>
      <c r="S54" s="389"/>
      <c r="T54" s="389"/>
      <c r="U54" s="389"/>
      <c r="V54" s="389"/>
      <c r="W54" s="389"/>
      <c r="X54" s="389"/>
      <c r="Y54" s="389"/>
      <c r="Z54" s="389"/>
      <c r="AA54" s="389"/>
      <c r="AB54" s="389"/>
      <c r="AC54" s="389"/>
      <c r="AD54" s="389"/>
      <c r="AE54" s="389"/>
      <c r="AF54" s="389"/>
      <c r="AG54" s="389"/>
      <c r="AH54" s="389"/>
      <c r="AI54" s="389"/>
      <c r="AJ54" s="389"/>
      <c r="AK54" s="396" t="s">
        <v>392</v>
      </c>
      <c r="AL54" s="396"/>
      <c r="AM54" s="396" t="s">
        <v>392</v>
      </c>
      <c r="AN54" s="396"/>
      <c r="AO54" s="227" t="s">
        <v>392</v>
      </c>
      <c r="AP54" s="227" t="s">
        <v>392</v>
      </c>
      <c r="AQ54" s="227" t="s">
        <v>392</v>
      </c>
      <c r="AR54" s="227" t="s">
        <v>392</v>
      </c>
      <c r="AS54" s="227" t="s">
        <v>392</v>
      </c>
      <c r="AT54" s="227" t="s">
        <v>392</v>
      </c>
      <c r="AU54" s="227" t="s">
        <v>392</v>
      </c>
      <c r="AV54" s="227" t="s">
        <v>392</v>
      </c>
      <c r="AW54" s="227" t="s">
        <v>392</v>
      </c>
      <c r="AX54" s="227" t="s">
        <v>392</v>
      </c>
      <c r="AY54" s="251" t="s">
        <v>392</v>
      </c>
      <c r="AZ54" s="251" t="s">
        <v>392</v>
      </c>
    </row>
    <row r="55" spans="1:52" x14ac:dyDescent="0.25">
      <c r="A55" s="388" t="s">
        <v>333</v>
      </c>
      <c r="B55" s="389"/>
      <c r="C55" s="389"/>
      <c r="D55" s="389"/>
      <c r="E55" s="389"/>
      <c r="F55" s="389"/>
      <c r="G55" s="389"/>
      <c r="H55" s="389"/>
      <c r="I55" s="389"/>
      <c r="J55" s="389"/>
      <c r="K55" s="389"/>
      <c r="L55" s="389"/>
      <c r="M55" s="389"/>
      <c r="N55" s="389"/>
      <c r="O55" s="389"/>
      <c r="P55" s="389"/>
      <c r="Q55" s="389"/>
      <c r="R55" s="389"/>
      <c r="S55" s="389"/>
      <c r="T55" s="389"/>
      <c r="U55" s="389"/>
      <c r="V55" s="389"/>
      <c r="W55" s="389"/>
      <c r="X55" s="389"/>
      <c r="Y55" s="389"/>
      <c r="Z55" s="389"/>
      <c r="AA55" s="389"/>
      <c r="AB55" s="389"/>
      <c r="AC55" s="389"/>
      <c r="AD55" s="389"/>
      <c r="AE55" s="389"/>
      <c r="AF55" s="389"/>
      <c r="AG55" s="389"/>
      <c r="AH55" s="389"/>
      <c r="AI55" s="389"/>
      <c r="AJ55" s="389"/>
      <c r="AK55" s="396" t="s">
        <v>392</v>
      </c>
      <c r="AL55" s="396"/>
      <c r="AM55" s="396" t="s">
        <v>392</v>
      </c>
      <c r="AN55" s="396"/>
      <c r="AO55" s="227" t="s">
        <v>392</v>
      </c>
      <c r="AP55" s="227" t="s">
        <v>392</v>
      </c>
      <c r="AQ55" s="227" t="s">
        <v>392</v>
      </c>
      <c r="AR55" s="227" t="s">
        <v>392</v>
      </c>
      <c r="AS55" s="227" t="s">
        <v>392</v>
      </c>
      <c r="AT55" s="227" t="s">
        <v>392</v>
      </c>
      <c r="AU55" s="227" t="s">
        <v>392</v>
      </c>
      <c r="AV55" s="227" t="s">
        <v>392</v>
      </c>
      <c r="AW55" s="227" t="s">
        <v>392</v>
      </c>
      <c r="AX55" s="227" t="s">
        <v>392</v>
      </c>
      <c r="AY55" s="251" t="s">
        <v>392</v>
      </c>
      <c r="AZ55" s="251" t="s">
        <v>392</v>
      </c>
    </row>
    <row r="56" spans="1:52" ht="15.75" thickBot="1" x14ac:dyDescent="0.3">
      <c r="A56" s="415" t="s">
        <v>332</v>
      </c>
      <c r="B56" s="416"/>
      <c r="C56" s="416"/>
      <c r="D56" s="416"/>
      <c r="E56" s="416"/>
      <c r="F56" s="416"/>
      <c r="G56" s="416"/>
      <c r="H56" s="416"/>
      <c r="I56" s="416"/>
      <c r="J56" s="416"/>
      <c r="K56" s="416"/>
      <c r="L56" s="416"/>
      <c r="M56" s="416"/>
      <c r="N56" s="416"/>
      <c r="O56" s="416"/>
      <c r="P56" s="416"/>
      <c r="Q56" s="416"/>
      <c r="R56" s="416"/>
      <c r="S56" s="416"/>
      <c r="T56" s="416"/>
      <c r="U56" s="416"/>
      <c r="V56" s="416"/>
      <c r="W56" s="416"/>
      <c r="X56" s="416"/>
      <c r="Y56" s="416"/>
      <c r="Z56" s="416"/>
      <c r="AA56" s="416"/>
      <c r="AB56" s="416"/>
      <c r="AC56" s="416"/>
      <c r="AD56" s="416"/>
      <c r="AE56" s="416"/>
      <c r="AF56" s="416"/>
      <c r="AG56" s="416"/>
      <c r="AH56" s="416"/>
      <c r="AI56" s="416"/>
      <c r="AJ56" s="416"/>
      <c r="AK56" s="417" t="s">
        <v>392</v>
      </c>
      <c r="AL56" s="417"/>
      <c r="AM56" s="417" t="s">
        <v>392</v>
      </c>
      <c r="AN56" s="417"/>
      <c r="AO56" s="227" t="s">
        <v>392</v>
      </c>
      <c r="AP56" s="227" t="s">
        <v>392</v>
      </c>
      <c r="AQ56" s="227" t="s">
        <v>392</v>
      </c>
      <c r="AR56" s="227" t="s">
        <v>392</v>
      </c>
      <c r="AS56" s="227" t="s">
        <v>392</v>
      </c>
      <c r="AT56" s="227" t="s">
        <v>392</v>
      </c>
      <c r="AU56" s="227" t="s">
        <v>392</v>
      </c>
      <c r="AV56" s="227" t="s">
        <v>392</v>
      </c>
      <c r="AW56" s="227" t="s">
        <v>392</v>
      </c>
      <c r="AX56" s="227" t="s">
        <v>392</v>
      </c>
      <c r="AY56" s="251" t="s">
        <v>392</v>
      </c>
      <c r="AZ56" s="251" t="s">
        <v>392</v>
      </c>
    </row>
    <row r="57" spans="1:52" ht="15.75" thickBot="1" x14ac:dyDescent="0.3">
      <c r="A57" s="139"/>
      <c r="B57" s="139"/>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39"/>
      <c r="AL57" s="139"/>
      <c r="AM57" s="131"/>
      <c r="AN57" s="131"/>
      <c r="AO57" s="131"/>
      <c r="AP57" s="131"/>
      <c r="AQ57" s="131"/>
      <c r="AR57" s="131"/>
      <c r="AS57" s="131"/>
      <c r="AT57" s="131"/>
      <c r="AU57" s="131"/>
      <c r="AV57" s="131"/>
      <c r="AW57" s="131"/>
      <c r="AX57" s="131"/>
      <c r="AY57" s="252"/>
      <c r="AZ57" s="252"/>
    </row>
    <row r="58" spans="1:52" x14ac:dyDescent="0.25">
      <c r="A58" s="399" t="s">
        <v>331</v>
      </c>
      <c r="B58" s="400"/>
      <c r="C58" s="400"/>
      <c r="D58" s="400"/>
      <c r="E58" s="400"/>
      <c r="F58" s="400"/>
      <c r="G58" s="400"/>
      <c r="H58" s="400"/>
      <c r="I58" s="400"/>
      <c r="J58" s="400"/>
      <c r="K58" s="400"/>
      <c r="L58" s="400"/>
      <c r="M58" s="400"/>
      <c r="N58" s="400"/>
      <c r="O58" s="400"/>
      <c r="P58" s="400"/>
      <c r="Q58" s="400"/>
      <c r="R58" s="400"/>
      <c r="S58" s="400"/>
      <c r="T58" s="400"/>
      <c r="U58" s="400"/>
      <c r="V58" s="400"/>
      <c r="W58" s="400"/>
      <c r="X58" s="400"/>
      <c r="Y58" s="400"/>
      <c r="Z58" s="400"/>
      <c r="AA58" s="400"/>
      <c r="AB58" s="400"/>
      <c r="AC58" s="400"/>
      <c r="AD58" s="400"/>
      <c r="AE58" s="400"/>
      <c r="AF58" s="400"/>
      <c r="AG58" s="400"/>
      <c r="AH58" s="400"/>
      <c r="AI58" s="400"/>
      <c r="AJ58" s="400"/>
      <c r="AK58" s="401">
        <f>AK52</f>
        <v>2025</v>
      </c>
      <c r="AL58" s="401"/>
      <c r="AM58" s="401">
        <f>AM52</f>
        <v>2026</v>
      </c>
      <c r="AN58" s="401"/>
      <c r="AO58" s="212">
        <f>AO52</f>
        <v>2027</v>
      </c>
      <c r="AP58" s="212">
        <f>AP52</f>
        <v>2028</v>
      </c>
      <c r="AQ58" s="212">
        <f t="shared" ref="AQ58:AX58" si="3">AQ52</f>
        <v>2029</v>
      </c>
      <c r="AR58" s="212">
        <f t="shared" si="3"/>
        <v>2030</v>
      </c>
      <c r="AS58" s="212">
        <f t="shared" si="3"/>
        <v>2031</v>
      </c>
      <c r="AT58" s="212">
        <f t="shared" si="3"/>
        <v>2032</v>
      </c>
      <c r="AU58" s="212">
        <f t="shared" si="3"/>
        <v>2033</v>
      </c>
      <c r="AV58" s="212">
        <f t="shared" si="3"/>
        <v>2034</v>
      </c>
      <c r="AW58" s="212">
        <f t="shared" si="3"/>
        <v>2035</v>
      </c>
      <c r="AX58" s="212">
        <f t="shared" si="3"/>
        <v>2036</v>
      </c>
      <c r="AY58" s="244">
        <f t="shared" ref="AY58:AZ58" si="4">AY52</f>
        <v>2037</v>
      </c>
      <c r="AZ58" s="244">
        <f t="shared" si="4"/>
        <v>2038</v>
      </c>
    </row>
    <row r="59" spans="1:52" x14ac:dyDescent="0.25">
      <c r="A59" s="413" t="s">
        <v>330</v>
      </c>
      <c r="B59" s="414"/>
      <c r="C59" s="414"/>
      <c r="D59" s="414"/>
      <c r="E59" s="414"/>
      <c r="F59" s="414"/>
      <c r="G59" s="414"/>
      <c r="H59" s="414"/>
      <c r="I59" s="414"/>
      <c r="J59" s="414"/>
      <c r="K59" s="414"/>
      <c r="L59" s="414"/>
      <c r="M59" s="414"/>
      <c r="N59" s="414"/>
      <c r="O59" s="414"/>
      <c r="P59" s="414"/>
      <c r="Q59" s="414"/>
      <c r="R59" s="414"/>
      <c r="S59" s="414"/>
      <c r="T59" s="414"/>
      <c r="U59" s="414"/>
      <c r="V59" s="414"/>
      <c r="W59" s="414"/>
      <c r="X59" s="414"/>
      <c r="Y59" s="414"/>
      <c r="Z59" s="414"/>
      <c r="AA59" s="414"/>
      <c r="AB59" s="414"/>
      <c r="AC59" s="414"/>
      <c r="AD59" s="414"/>
      <c r="AE59" s="414"/>
      <c r="AF59" s="414"/>
      <c r="AG59" s="414"/>
      <c r="AH59" s="414"/>
      <c r="AI59" s="414"/>
      <c r="AJ59" s="414"/>
      <c r="AK59" s="412" t="s">
        <v>392</v>
      </c>
      <c r="AL59" s="412"/>
      <c r="AM59" s="411"/>
      <c r="AN59" s="412"/>
      <c r="AO59" s="228"/>
      <c r="AP59" s="228">
        <f>'Расчет доходной части модели'!G7</f>
        <v>0</v>
      </c>
      <c r="AQ59" s="228">
        <f>'Расчет доходной части модели'!H7</f>
        <v>337471.60666125687</v>
      </c>
      <c r="AR59" s="228">
        <f>'Расчет доходной части модели'!I7</f>
        <v>363418.31356975547</v>
      </c>
      <c r="AS59" s="228">
        <f>'Расчет доходной части модели'!J7</f>
        <v>390900.80246027606</v>
      </c>
      <c r="AT59" s="228">
        <f>'Расчет доходной части модели'!K7</f>
        <v>420000.42116032675</v>
      </c>
      <c r="AU59" s="228">
        <f>'Расчет доходной части модели'!L7</f>
        <v>450802.56807244488</v>
      </c>
      <c r="AV59" s="228">
        <f>'Расчет доходной части модели'!M7</f>
        <v>483396.88606367598</v>
      </c>
      <c r="AW59" s="228">
        <f>'Расчет доходной части модели'!N7</f>
        <v>517877.46538528969</v>
      </c>
      <c r="AX59" s="228">
        <f>'Расчет доходной части модели'!O7</f>
        <v>554343.05603493063</v>
      </c>
      <c r="AY59" s="248">
        <f>'Расчет доходной части модели'!P7</f>
        <v>592897.2899919264</v>
      </c>
      <c r="AZ59" s="248">
        <f>'Расчет доходной части модели'!Q7</f>
        <v>633648.91377582587</v>
      </c>
    </row>
    <row r="60" spans="1:52" x14ac:dyDescent="0.25">
      <c r="A60" s="388" t="s">
        <v>329</v>
      </c>
      <c r="B60" s="389"/>
      <c r="C60" s="389"/>
      <c r="D60" s="389"/>
      <c r="E60" s="389"/>
      <c r="F60" s="389"/>
      <c r="G60" s="389"/>
      <c r="H60" s="389"/>
      <c r="I60" s="389"/>
      <c r="J60" s="389"/>
      <c r="K60" s="389"/>
      <c r="L60" s="389"/>
      <c r="M60" s="389"/>
      <c r="N60" s="389"/>
      <c r="O60" s="389"/>
      <c r="P60" s="389"/>
      <c r="Q60" s="389"/>
      <c r="R60" s="389"/>
      <c r="S60" s="389"/>
      <c r="T60" s="389"/>
      <c r="U60" s="389"/>
      <c r="V60" s="389"/>
      <c r="W60" s="389"/>
      <c r="X60" s="389"/>
      <c r="Y60" s="389"/>
      <c r="Z60" s="389"/>
      <c r="AA60" s="389"/>
      <c r="AB60" s="389"/>
      <c r="AC60" s="389"/>
      <c r="AD60" s="389"/>
      <c r="AE60" s="389"/>
      <c r="AF60" s="389"/>
      <c r="AG60" s="389"/>
      <c r="AH60" s="389"/>
      <c r="AI60" s="389"/>
      <c r="AJ60" s="389"/>
      <c r="AK60" s="396"/>
      <c r="AL60" s="396"/>
      <c r="AM60" s="403"/>
      <c r="AN60" s="403"/>
      <c r="AO60" s="229"/>
      <c r="AP60" s="229">
        <f>'Расчет доходной части модели'!G13</f>
        <v>0</v>
      </c>
      <c r="AQ60" s="229">
        <f>'Расчет доходной части модели'!H13</f>
        <v>-22326.478325278331</v>
      </c>
      <c r="AR60" s="229">
        <f>'Расчет доходной части модели'!I13</f>
        <v>-23219.537458289466</v>
      </c>
      <c r="AS60" s="229">
        <f>'Расчет доходной части модели'!J13</f>
        <v>-24148.318956621046</v>
      </c>
      <c r="AT60" s="229">
        <f>'Расчет доходной части модели'!K13</f>
        <v>-25114.25171488589</v>
      </c>
      <c r="AU60" s="229">
        <f>'Расчет доходной части модели'!L13</f>
        <v>-26118.821783481326</v>
      </c>
      <c r="AV60" s="229">
        <f>'Расчет доходной части модели'!M13</f>
        <v>-27163.574654820579</v>
      </c>
      <c r="AW60" s="229">
        <f>'Расчет доходной части модели'!N13</f>
        <v>-28250.117641013403</v>
      </c>
      <c r="AX60" s="229">
        <f>'Расчет доходной части модели'!O13</f>
        <v>-29380.122346653941</v>
      </c>
      <c r="AY60" s="246">
        <f>'Расчет доходной части модели'!P13</f>
        <v>-30555.327240520099</v>
      </c>
      <c r="AZ60" s="246">
        <f>'Расчет доходной части модели'!Q13</f>
        <v>-31777.540330140902</v>
      </c>
    </row>
    <row r="61" spans="1:52" x14ac:dyDescent="0.25">
      <c r="A61" s="388" t="s">
        <v>328</v>
      </c>
      <c r="B61" s="389"/>
      <c r="C61" s="389"/>
      <c r="D61" s="389"/>
      <c r="E61" s="389"/>
      <c r="F61" s="389"/>
      <c r="G61" s="389"/>
      <c r="H61" s="389"/>
      <c r="I61" s="389"/>
      <c r="J61" s="389"/>
      <c r="K61" s="389"/>
      <c r="L61" s="389"/>
      <c r="M61" s="389"/>
      <c r="N61" s="389"/>
      <c r="O61" s="389"/>
      <c r="P61" s="389"/>
      <c r="Q61" s="389"/>
      <c r="R61" s="389"/>
      <c r="S61" s="389"/>
      <c r="T61" s="389"/>
      <c r="U61" s="389"/>
      <c r="V61" s="389"/>
      <c r="W61" s="389"/>
      <c r="X61" s="389"/>
      <c r="Y61" s="389"/>
      <c r="Z61" s="389"/>
      <c r="AA61" s="389"/>
      <c r="AB61" s="389"/>
      <c r="AC61" s="389"/>
      <c r="AD61" s="389"/>
      <c r="AE61" s="389"/>
      <c r="AF61" s="389"/>
      <c r="AG61" s="389"/>
      <c r="AH61" s="389"/>
      <c r="AI61" s="389"/>
      <c r="AJ61" s="389"/>
      <c r="AK61" s="396"/>
      <c r="AL61" s="396"/>
      <c r="AM61" s="396"/>
      <c r="AN61" s="396"/>
      <c r="AO61" s="210"/>
      <c r="AP61" s="210"/>
      <c r="AQ61" s="210"/>
      <c r="AR61" s="210"/>
      <c r="AS61" s="210"/>
      <c r="AT61" s="210"/>
      <c r="AU61" s="210"/>
      <c r="AV61" s="210"/>
      <c r="AW61" s="210"/>
      <c r="AX61" s="210"/>
      <c r="AY61" s="241"/>
      <c r="AZ61" s="241"/>
    </row>
    <row r="62" spans="1:52" x14ac:dyDescent="0.25">
      <c r="A62" s="388" t="s">
        <v>327</v>
      </c>
      <c r="B62" s="389"/>
      <c r="C62" s="389"/>
      <c r="D62" s="389"/>
      <c r="E62" s="389"/>
      <c r="F62" s="389"/>
      <c r="G62" s="389"/>
      <c r="H62" s="389"/>
      <c r="I62" s="389"/>
      <c r="J62" s="389"/>
      <c r="K62" s="389"/>
      <c r="L62" s="389"/>
      <c r="M62" s="389"/>
      <c r="N62" s="389"/>
      <c r="O62" s="389"/>
      <c r="P62" s="389"/>
      <c r="Q62" s="389"/>
      <c r="R62" s="389"/>
      <c r="S62" s="389"/>
      <c r="T62" s="389"/>
      <c r="U62" s="389"/>
      <c r="V62" s="389"/>
      <c r="W62" s="389"/>
      <c r="X62" s="389"/>
      <c r="Y62" s="389"/>
      <c r="Z62" s="389"/>
      <c r="AA62" s="389"/>
      <c r="AB62" s="389"/>
      <c r="AC62" s="389"/>
      <c r="AD62" s="389"/>
      <c r="AE62" s="389"/>
      <c r="AF62" s="389"/>
      <c r="AG62" s="389"/>
      <c r="AH62" s="389"/>
      <c r="AI62" s="389"/>
      <c r="AJ62" s="389"/>
      <c r="AK62" s="396"/>
      <c r="AL62" s="396"/>
      <c r="AM62" s="396"/>
      <c r="AN62" s="396"/>
      <c r="AO62" s="210"/>
      <c r="AP62" s="210"/>
      <c r="AQ62" s="210"/>
      <c r="AR62" s="210"/>
      <c r="AS62" s="210"/>
      <c r="AT62" s="210"/>
      <c r="AU62" s="210"/>
      <c r="AV62" s="210"/>
      <c r="AW62" s="210"/>
      <c r="AX62" s="210"/>
      <c r="AY62" s="241"/>
      <c r="AZ62" s="241"/>
    </row>
    <row r="63" spans="1:52" x14ac:dyDescent="0.25">
      <c r="A63" s="388"/>
      <c r="B63" s="389"/>
      <c r="C63" s="389"/>
      <c r="D63" s="389"/>
      <c r="E63" s="389"/>
      <c r="F63" s="389"/>
      <c r="G63" s="389"/>
      <c r="H63" s="389"/>
      <c r="I63" s="389"/>
      <c r="J63" s="389"/>
      <c r="K63" s="389"/>
      <c r="L63" s="389"/>
      <c r="M63" s="389"/>
      <c r="N63" s="389"/>
      <c r="O63" s="389"/>
      <c r="P63" s="389"/>
      <c r="Q63" s="389"/>
      <c r="R63" s="389"/>
      <c r="S63" s="389"/>
      <c r="T63" s="389"/>
      <c r="U63" s="389"/>
      <c r="V63" s="389"/>
      <c r="W63" s="389"/>
      <c r="X63" s="389"/>
      <c r="Y63" s="389"/>
      <c r="Z63" s="389"/>
      <c r="AA63" s="389"/>
      <c r="AB63" s="389"/>
      <c r="AC63" s="389"/>
      <c r="AD63" s="389"/>
      <c r="AE63" s="389"/>
      <c r="AF63" s="389"/>
      <c r="AG63" s="389"/>
      <c r="AH63" s="389"/>
      <c r="AI63" s="389"/>
      <c r="AJ63" s="389"/>
      <c r="AK63" s="396"/>
      <c r="AL63" s="396"/>
      <c r="AM63" s="396"/>
      <c r="AN63" s="396"/>
      <c r="AO63" s="210"/>
      <c r="AP63" s="210"/>
      <c r="AQ63" s="210"/>
      <c r="AR63" s="210"/>
      <c r="AS63" s="210"/>
      <c r="AT63" s="210"/>
      <c r="AU63" s="210"/>
      <c r="AV63" s="210"/>
      <c r="AW63" s="210"/>
      <c r="AX63" s="210"/>
      <c r="AY63" s="241"/>
      <c r="AZ63" s="241"/>
    </row>
    <row r="64" spans="1:52" x14ac:dyDescent="0.25">
      <c r="A64" s="388"/>
      <c r="B64" s="389"/>
      <c r="C64" s="389"/>
      <c r="D64" s="389"/>
      <c r="E64" s="389"/>
      <c r="F64" s="389"/>
      <c r="G64" s="389"/>
      <c r="H64" s="389"/>
      <c r="I64" s="389"/>
      <c r="J64" s="389"/>
      <c r="K64" s="389"/>
      <c r="L64" s="389"/>
      <c r="M64" s="389"/>
      <c r="N64" s="389"/>
      <c r="O64" s="389"/>
      <c r="P64" s="389"/>
      <c r="Q64" s="389"/>
      <c r="R64" s="389"/>
      <c r="S64" s="389"/>
      <c r="T64" s="389"/>
      <c r="U64" s="389"/>
      <c r="V64" s="389"/>
      <c r="W64" s="389"/>
      <c r="X64" s="389"/>
      <c r="Y64" s="389"/>
      <c r="Z64" s="389"/>
      <c r="AA64" s="389"/>
      <c r="AB64" s="389"/>
      <c r="AC64" s="389"/>
      <c r="AD64" s="389"/>
      <c r="AE64" s="389"/>
      <c r="AF64" s="389"/>
      <c r="AG64" s="389"/>
      <c r="AH64" s="389"/>
      <c r="AI64" s="389"/>
      <c r="AJ64" s="389"/>
      <c r="AK64" s="396"/>
      <c r="AL64" s="396"/>
      <c r="AM64" s="396"/>
      <c r="AN64" s="396"/>
      <c r="AO64" s="210"/>
      <c r="AP64" s="210"/>
      <c r="AQ64" s="210"/>
      <c r="AR64" s="210"/>
      <c r="AS64" s="210"/>
      <c r="AT64" s="210"/>
      <c r="AU64" s="210"/>
      <c r="AV64" s="210"/>
      <c r="AW64" s="210"/>
      <c r="AX64" s="210"/>
      <c r="AY64" s="241"/>
      <c r="AZ64" s="241"/>
    </row>
    <row r="65" spans="1:52" x14ac:dyDescent="0.25">
      <c r="A65" s="388" t="s">
        <v>326</v>
      </c>
      <c r="B65" s="389"/>
      <c r="C65" s="389"/>
      <c r="D65" s="389"/>
      <c r="E65" s="389"/>
      <c r="F65" s="389"/>
      <c r="G65" s="389"/>
      <c r="H65" s="389"/>
      <c r="I65" s="389"/>
      <c r="J65" s="389"/>
      <c r="K65" s="389"/>
      <c r="L65" s="389"/>
      <c r="M65" s="389"/>
      <c r="N65" s="389"/>
      <c r="O65" s="389"/>
      <c r="P65" s="389"/>
      <c r="Q65" s="389"/>
      <c r="R65" s="389"/>
      <c r="S65" s="389"/>
      <c r="T65" s="389"/>
      <c r="U65" s="389"/>
      <c r="V65" s="389"/>
      <c r="W65" s="389"/>
      <c r="X65" s="389"/>
      <c r="Y65" s="389"/>
      <c r="Z65" s="389"/>
      <c r="AA65" s="389"/>
      <c r="AB65" s="389"/>
      <c r="AC65" s="389"/>
      <c r="AD65" s="389"/>
      <c r="AE65" s="389"/>
      <c r="AF65" s="389"/>
      <c r="AG65" s="389"/>
      <c r="AH65" s="389"/>
      <c r="AI65" s="389"/>
      <c r="AJ65" s="389"/>
      <c r="AK65" s="396"/>
      <c r="AL65" s="396"/>
      <c r="AM65" s="409"/>
      <c r="AN65" s="410"/>
      <c r="AO65" s="210"/>
      <c r="AP65" s="210"/>
      <c r="AQ65" s="210"/>
      <c r="AR65" s="210"/>
      <c r="AS65" s="210"/>
      <c r="AT65" s="210"/>
      <c r="AU65" s="210"/>
      <c r="AV65" s="210"/>
      <c r="AW65" s="210"/>
      <c r="AX65" s="210"/>
      <c r="AY65" s="241"/>
      <c r="AZ65" s="241"/>
    </row>
    <row r="66" spans="1:52" x14ac:dyDescent="0.25">
      <c r="A66" s="393" t="s">
        <v>325</v>
      </c>
      <c r="B66" s="394"/>
      <c r="C66" s="394"/>
      <c r="D66" s="394"/>
      <c r="E66" s="394"/>
      <c r="F66" s="394"/>
      <c r="G66" s="394"/>
      <c r="H66" s="394"/>
      <c r="I66" s="394"/>
      <c r="J66" s="394"/>
      <c r="K66" s="394"/>
      <c r="L66" s="394"/>
      <c r="M66" s="394"/>
      <c r="N66" s="394"/>
      <c r="O66" s="394"/>
      <c r="P66" s="394"/>
      <c r="Q66" s="394"/>
      <c r="R66" s="394"/>
      <c r="S66" s="394"/>
      <c r="T66" s="394"/>
      <c r="U66" s="394"/>
      <c r="V66" s="394"/>
      <c r="W66" s="394"/>
      <c r="X66" s="394"/>
      <c r="Y66" s="394"/>
      <c r="Z66" s="394"/>
      <c r="AA66" s="394"/>
      <c r="AB66" s="394"/>
      <c r="AC66" s="394"/>
      <c r="AD66" s="394"/>
      <c r="AE66" s="394"/>
      <c r="AF66" s="394"/>
      <c r="AG66" s="394"/>
      <c r="AH66" s="394"/>
      <c r="AI66" s="394"/>
      <c r="AJ66" s="395"/>
      <c r="AK66" s="374"/>
      <c r="AL66" s="374"/>
      <c r="AM66" s="411"/>
      <c r="AN66" s="412"/>
      <c r="AO66" s="230"/>
      <c r="AP66" s="245">
        <f>AP59+AP60</f>
        <v>0</v>
      </c>
      <c r="AQ66" s="230">
        <f t="shared" ref="AQ66:AX66" si="5">AQ59+AQ60</f>
        <v>315145.12833597854</v>
      </c>
      <c r="AR66" s="230">
        <f t="shared" si="5"/>
        <v>340198.776111466</v>
      </c>
      <c r="AS66" s="230">
        <f t="shared" si="5"/>
        <v>366752.48350365501</v>
      </c>
      <c r="AT66" s="230">
        <f t="shared" si="5"/>
        <v>394886.16944544087</v>
      </c>
      <c r="AU66" s="230">
        <f t="shared" si="5"/>
        <v>424683.74628896354</v>
      </c>
      <c r="AV66" s="230">
        <f t="shared" si="5"/>
        <v>456233.31140885537</v>
      </c>
      <c r="AW66" s="230">
        <f t="shared" si="5"/>
        <v>489627.34774427628</v>
      </c>
      <c r="AX66" s="230">
        <f t="shared" si="5"/>
        <v>524962.93368827668</v>
      </c>
      <c r="AY66" s="245">
        <f t="shared" ref="AY66:AZ66" si="6">AY59+AY60</f>
        <v>562341.96275140624</v>
      </c>
      <c r="AZ66" s="245">
        <f t="shared" si="6"/>
        <v>601871.37344568502</v>
      </c>
    </row>
    <row r="67" spans="1:52" x14ac:dyDescent="0.25">
      <c r="A67" s="388" t="s">
        <v>320</v>
      </c>
      <c r="B67" s="389"/>
      <c r="C67" s="389"/>
      <c r="D67" s="389"/>
      <c r="E67" s="389"/>
      <c r="F67" s="389"/>
      <c r="G67" s="389"/>
      <c r="H67" s="389"/>
      <c r="I67" s="389"/>
      <c r="J67" s="389"/>
      <c r="K67" s="389"/>
      <c r="L67" s="389"/>
      <c r="M67" s="389"/>
      <c r="N67" s="389"/>
      <c r="O67" s="389"/>
      <c r="P67" s="389"/>
      <c r="Q67" s="389"/>
      <c r="R67" s="389"/>
      <c r="S67" s="389"/>
      <c r="T67" s="389"/>
      <c r="U67" s="389"/>
      <c r="V67" s="389"/>
      <c r="W67" s="389"/>
      <c r="X67" s="389"/>
      <c r="Y67" s="389"/>
      <c r="Z67" s="389"/>
      <c r="AA67" s="389"/>
      <c r="AB67" s="389"/>
      <c r="AC67" s="389"/>
      <c r="AD67" s="389"/>
      <c r="AE67" s="389"/>
      <c r="AF67" s="389"/>
      <c r="AG67" s="389"/>
      <c r="AH67" s="389"/>
      <c r="AI67" s="389"/>
      <c r="AJ67" s="389"/>
      <c r="AK67" s="396"/>
      <c r="AL67" s="396"/>
      <c r="AM67" s="403"/>
      <c r="AN67" s="403"/>
      <c r="AO67" s="229"/>
      <c r="AP67" s="246"/>
      <c r="AQ67" s="229">
        <f t="shared" ref="AQ67:AX67" si="7">IF(AQ58&lt;$AM$47,,-$AK$25/$AK$27)</f>
        <v>-126316.46666666669</v>
      </c>
      <c r="AR67" s="229">
        <f t="shared" si="7"/>
        <v>-126316.46666666669</v>
      </c>
      <c r="AS67" s="229">
        <f t="shared" si="7"/>
        <v>-126316.46666666669</v>
      </c>
      <c r="AT67" s="229">
        <f t="shared" si="7"/>
        <v>-126316.46666666669</v>
      </c>
      <c r="AU67" s="229">
        <f t="shared" si="7"/>
        <v>-126316.46666666669</v>
      </c>
      <c r="AV67" s="229">
        <f t="shared" si="7"/>
        <v>-126316.46666666669</v>
      </c>
      <c r="AW67" s="229">
        <f t="shared" si="7"/>
        <v>-126316.46666666669</v>
      </c>
      <c r="AX67" s="229">
        <f t="shared" si="7"/>
        <v>-126316.46666666669</v>
      </c>
      <c r="AY67" s="246">
        <f t="shared" ref="AY67:AZ67" si="8">IF(AY58&lt;$AM$47,,-$AK$25/$AK$27)</f>
        <v>-126316.46666666669</v>
      </c>
      <c r="AZ67" s="246">
        <f t="shared" si="8"/>
        <v>-126316.46666666669</v>
      </c>
    </row>
    <row r="68" spans="1:52" x14ac:dyDescent="0.25">
      <c r="A68" s="393" t="s">
        <v>321</v>
      </c>
      <c r="B68" s="394"/>
      <c r="C68" s="394"/>
      <c r="D68" s="394"/>
      <c r="E68" s="394"/>
      <c r="F68" s="394"/>
      <c r="G68" s="394"/>
      <c r="H68" s="394"/>
      <c r="I68" s="394"/>
      <c r="J68" s="394"/>
      <c r="K68" s="394"/>
      <c r="L68" s="394"/>
      <c r="M68" s="394"/>
      <c r="N68" s="394"/>
      <c r="O68" s="394"/>
      <c r="P68" s="394"/>
      <c r="Q68" s="394"/>
      <c r="R68" s="394"/>
      <c r="S68" s="394"/>
      <c r="T68" s="394"/>
      <c r="U68" s="394"/>
      <c r="V68" s="394"/>
      <c r="W68" s="394"/>
      <c r="X68" s="394"/>
      <c r="Y68" s="394"/>
      <c r="Z68" s="394"/>
      <c r="AA68" s="394"/>
      <c r="AB68" s="394"/>
      <c r="AC68" s="394"/>
      <c r="AD68" s="394"/>
      <c r="AE68" s="394"/>
      <c r="AF68" s="394"/>
      <c r="AG68" s="394"/>
      <c r="AH68" s="394"/>
      <c r="AI68" s="394"/>
      <c r="AJ68" s="395"/>
      <c r="AK68" s="374"/>
      <c r="AL68" s="374"/>
      <c r="AM68" s="402"/>
      <c r="AN68" s="374"/>
      <c r="AO68" s="230"/>
      <c r="AP68" s="245">
        <f>AP66+AP67</f>
        <v>0</v>
      </c>
      <c r="AQ68" s="230">
        <f>AQ66+AQ67</f>
        <v>188828.66166931187</v>
      </c>
      <c r="AR68" s="230">
        <f t="shared" ref="AR68:AX68" si="9">AR66+AR67</f>
        <v>213882.30944479932</v>
      </c>
      <c r="AS68" s="230">
        <f t="shared" si="9"/>
        <v>240436.01683698833</v>
      </c>
      <c r="AT68" s="230">
        <f t="shared" si="9"/>
        <v>268569.7027787742</v>
      </c>
      <c r="AU68" s="230">
        <f t="shared" si="9"/>
        <v>298367.27962229686</v>
      </c>
      <c r="AV68" s="230">
        <f t="shared" si="9"/>
        <v>329916.8447421887</v>
      </c>
      <c r="AW68" s="230">
        <f t="shared" si="9"/>
        <v>363310.88107760961</v>
      </c>
      <c r="AX68" s="230">
        <f t="shared" si="9"/>
        <v>398646.46702161001</v>
      </c>
      <c r="AY68" s="245">
        <f t="shared" ref="AY68" si="10">AY66+AY67</f>
        <v>436025.49608473957</v>
      </c>
      <c r="AZ68" s="245">
        <f>AZ66+AZ67</f>
        <v>475554.90677901835</v>
      </c>
    </row>
    <row r="69" spans="1:52" x14ac:dyDescent="0.25">
      <c r="A69" s="388" t="s">
        <v>319</v>
      </c>
      <c r="B69" s="389"/>
      <c r="C69" s="389"/>
      <c r="D69" s="389"/>
      <c r="E69" s="389"/>
      <c r="F69" s="389"/>
      <c r="G69" s="389"/>
      <c r="H69" s="389"/>
      <c r="I69" s="389"/>
      <c r="J69" s="389"/>
      <c r="K69" s="389"/>
      <c r="L69" s="389"/>
      <c r="M69" s="389"/>
      <c r="N69" s="389"/>
      <c r="O69" s="389"/>
      <c r="P69" s="389"/>
      <c r="Q69" s="389"/>
      <c r="R69" s="389"/>
      <c r="S69" s="389"/>
      <c r="T69" s="389"/>
      <c r="U69" s="389"/>
      <c r="V69" s="389"/>
      <c r="W69" s="389"/>
      <c r="X69" s="389"/>
      <c r="Y69" s="389"/>
      <c r="Z69" s="389"/>
      <c r="AA69" s="389"/>
      <c r="AB69" s="389"/>
      <c r="AC69" s="389"/>
      <c r="AD69" s="389"/>
      <c r="AE69" s="389"/>
      <c r="AF69" s="389"/>
      <c r="AG69" s="389"/>
      <c r="AH69" s="389"/>
      <c r="AI69" s="389"/>
      <c r="AJ69" s="389"/>
      <c r="AK69" s="396"/>
      <c r="AL69" s="396"/>
      <c r="AM69" s="396"/>
      <c r="AN69" s="396"/>
      <c r="AO69" s="210"/>
      <c r="AP69" s="241"/>
      <c r="AQ69" s="210"/>
      <c r="AR69" s="210"/>
      <c r="AS69" s="210"/>
      <c r="AT69" s="210"/>
      <c r="AU69" s="210"/>
      <c r="AV69" s="210"/>
      <c r="AW69" s="210"/>
      <c r="AX69" s="210"/>
      <c r="AY69" s="241"/>
      <c r="AZ69" s="241"/>
    </row>
    <row r="70" spans="1:52" x14ac:dyDescent="0.25">
      <c r="A70" s="372" t="s">
        <v>324</v>
      </c>
      <c r="B70" s="373"/>
      <c r="C70" s="373"/>
      <c r="D70" s="373"/>
      <c r="E70" s="373"/>
      <c r="F70" s="373"/>
      <c r="G70" s="373"/>
      <c r="H70" s="373"/>
      <c r="I70" s="373"/>
      <c r="J70" s="373"/>
      <c r="K70" s="373"/>
      <c r="L70" s="373"/>
      <c r="M70" s="373"/>
      <c r="N70" s="373"/>
      <c r="O70" s="373"/>
      <c r="P70" s="373"/>
      <c r="Q70" s="373"/>
      <c r="R70" s="373"/>
      <c r="S70" s="373"/>
      <c r="T70" s="373"/>
      <c r="U70" s="373"/>
      <c r="V70" s="373"/>
      <c r="W70" s="373"/>
      <c r="X70" s="373"/>
      <c r="Y70" s="373"/>
      <c r="Z70" s="373"/>
      <c r="AA70" s="373"/>
      <c r="AB70" s="373"/>
      <c r="AC70" s="373"/>
      <c r="AD70" s="373"/>
      <c r="AE70" s="373"/>
      <c r="AF70" s="373"/>
      <c r="AG70" s="373"/>
      <c r="AH70" s="373"/>
      <c r="AI70" s="373"/>
      <c r="AJ70" s="373"/>
      <c r="AK70" s="374"/>
      <c r="AL70" s="374"/>
      <c r="AM70" s="402"/>
      <c r="AN70" s="374"/>
      <c r="AO70" s="230"/>
      <c r="AP70" s="245">
        <f>AP68</f>
        <v>0</v>
      </c>
      <c r="AQ70" s="230">
        <f t="shared" ref="AQ70:AX70" si="11">AQ68</f>
        <v>188828.66166931187</v>
      </c>
      <c r="AR70" s="230">
        <f t="shared" si="11"/>
        <v>213882.30944479932</v>
      </c>
      <c r="AS70" s="230">
        <f t="shared" si="11"/>
        <v>240436.01683698833</v>
      </c>
      <c r="AT70" s="230">
        <f t="shared" si="11"/>
        <v>268569.7027787742</v>
      </c>
      <c r="AU70" s="230">
        <f t="shared" si="11"/>
        <v>298367.27962229686</v>
      </c>
      <c r="AV70" s="230">
        <f t="shared" si="11"/>
        <v>329916.8447421887</v>
      </c>
      <c r="AW70" s="230">
        <f t="shared" si="11"/>
        <v>363310.88107760961</v>
      </c>
      <c r="AX70" s="230">
        <f t="shared" si="11"/>
        <v>398646.46702161001</v>
      </c>
      <c r="AY70" s="245">
        <f t="shared" ref="AY70:AZ70" si="12">AY68</f>
        <v>436025.49608473957</v>
      </c>
      <c r="AZ70" s="245">
        <f t="shared" si="12"/>
        <v>475554.90677901835</v>
      </c>
    </row>
    <row r="71" spans="1:52" x14ac:dyDescent="0.25">
      <c r="A71" s="388" t="s">
        <v>318</v>
      </c>
      <c r="B71" s="389"/>
      <c r="C71" s="389"/>
      <c r="D71" s="389"/>
      <c r="E71" s="389"/>
      <c r="F71" s="389"/>
      <c r="G71" s="389"/>
      <c r="H71" s="389"/>
      <c r="I71" s="389"/>
      <c r="J71" s="389"/>
      <c r="K71" s="389"/>
      <c r="L71" s="389"/>
      <c r="M71" s="389"/>
      <c r="N71" s="389"/>
      <c r="O71" s="389"/>
      <c r="P71" s="389"/>
      <c r="Q71" s="389"/>
      <c r="R71" s="389"/>
      <c r="S71" s="389"/>
      <c r="T71" s="389"/>
      <c r="U71" s="389"/>
      <c r="V71" s="389"/>
      <c r="W71" s="389"/>
      <c r="X71" s="389"/>
      <c r="Y71" s="389"/>
      <c r="Z71" s="389"/>
      <c r="AA71" s="389"/>
      <c r="AB71" s="389"/>
      <c r="AC71" s="389"/>
      <c r="AD71" s="389"/>
      <c r="AE71" s="389"/>
      <c r="AF71" s="389"/>
      <c r="AG71" s="389"/>
      <c r="AH71" s="389"/>
      <c r="AI71" s="389"/>
      <c r="AJ71" s="389"/>
      <c r="AK71" s="396"/>
      <c r="AL71" s="396"/>
      <c r="AM71" s="403"/>
      <c r="AN71" s="403"/>
      <c r="AO71" s="229"/>
      <c r="AP71" s="246">
        <f>-AP70*$AK$36</f>
        <v>0</v>
      </c>
      <c r="AQ71" s="229">
        <f t="shared" ref="AQ71:AX71" si="13">-AQ70*$AK$36</f>
        <v>-37765.732333862376</v>
      </c>
      <c r="AR71" s="229">
        <f t="shared" si="13"/>
        <v>-42776.461888959864</v>
      </c>
      <c r="AS71" s="229">
        <f t="shared" si="13"/>
        <v>-48087.203367397669</v>
      </c>
      <c r="AT71" s="229">
        <f t="shared" si="13"/>
        <v>-53713.940555754845</v>
      </c>
      <c r="AU71" s="229">
        <f t="shared" si="13"/>
        <v>-59673.455924459377</v>
      </c>
      <c r="AV71" s="229">
        <f t="shared" si="13"/>
        <v>-65983.368948437739</v>
      </c>
      <c r="AW71" s="229">
        <f t="shared" si="13"/>
        <v>-72662.176215521918</v>
      </c>
      <c r="AX71" s="229">
        <f t="shared" si="13"/>
        <v>-79729.293404322001</v>
      </c>
      <c r="AY71" s="246">
        <f t="shared" ref="AY71:AZ71" si="14">-AY70*$AK$36</f>
        <v>-87205.099216947914</v>
      </c>
      <c r="AZ71" s="246">
        <f t="shared" si="14"/>
        <v>-95110.981355803669</v>
      </c>
    </row>
    <row r="72" spans="1:52" ht="15.75" thickBot="1" x14ac:dyDescent="0.3">
      <c r="A72" s="404" t="s">
        <v>323</v>
      </c>
      <c r="B72" s="405"/>
      <c r="C72" s="405"/>
      <c r="D72" s="405"/>
      <c r="E72" s="405"/>
      <c r="F72" s="405"/>
      <c r="G72" s="405"/>
      <c r="H72" s="405"/>
      <c r="I72" s="405"/>
      <c r="J72" s="405"/>
      <c r="K72" s="405"/>
      <c r="L72" s="405"/>
      <c r="M72" s="405"/>
      <c r="N72" s="405"/>
      <c r="O72" s="405"/>
      <c r="P72" s="405"/>
      <c r="Q72" s="405"/>
      <c r="R72" s="405"/>
      <c r="S72" s="405"/>
      <c r="T72" s="405"/>
      <c r="U72" s="405"/>
      <c r="V72" s="405"/>
      <c r="W72" s="405"/>
      <c r="X72" s="405"/>
      <c r="Y72" s="405"/>
      <c r="Z72" s="405"/>
      <c r="AA72" s="405"/>
      <c r="AB72" s="405"/>
      <c r="AC72" s="405"/>
      <c r="AD72" s="405"/>
      <c r="AE72" s="405"/>
      <c r="AF72" s="405"/>
      <c r="AG72" s="405"/>
      <c r="AH72" s="405"/>
      <c r="AI72" s="405"/>
      <c r="AJ72" s="406"/>
      <c r="AK72" s="407"/>
      <c r="AL72" s="407"/>
      <c r="AM72" s="408"/>
      <c r="AN72" s="407"/>
      <c r="AO72" s="231"/>
      <c r="AP72" s="247">
        <f>AP70+AP71</f>
        <v>0</v>
      </c>
      <c r="AQ72" s="231">
        <f>AQ70+AQ71</f>
        <v>151062.9293354495</v>
      </c>
      <c r="AR72" s="231">
        <f>AR70+AR71</f>
        <v>171105.84755583946</v>
      </c>
      <c r="AS72" s="231">
        <f t="shared" ref="AS72:AX72" si="15">AS70+AS71</f>
        <v>192348.81346959068</v>
      </c>
      <c r="AT72" s="231">
        <f t="shared" si="15"/>
        <v>214855.76222301935</v>
      </c>
      <c r="AU72" s="231">
        <f t="shared" si="15"/>
        <v>238693.82369783748</v>
      </c>
      <c r="AV72" s="231">
        <f t="shared" si="15"/>
        <v>263933.47579375096</v>
      </c>
      <c r="AW72" s="231">
        <f t="shared" si="15"/>
        <v>290648.70486208767</v>
      </c>
      <c r="AX72" s="231">
        <f t="shared" si="15"/>
        <v>318917.173617288</v>
      </c>
      <c r="AY72" s="247">
        <f t="shared" ref="AY72" si="16">AY70+AY71</f>
        <v>348820.39686779166</v>
      </c>
      <c r="AZ72" s="247">
        <f>AZ70+AZ71</f>
        <v>380443.92542321468</v>
      </c>
    </row>
    <row r="73" spans="1:52" ht="15.75" thickBot="1" x14ac:dyDescent="0.3">
      <c r="A73" s="139"/>
      <c r="B73" s="139"/>
      <c r="C73" s="139"/>
      <c r="D73" s="139"/>
      <c r="E73" s="139"/>
      <c r="F73" s="139"/>
      <c r="G73" s="139"/>
      <c r="H73" s="139"/>
      <c r="I73" s="139"/>
      <c r="J73" s="139"/>
      <c r="K73" s="139"/>
      <c r="L73" s="139"/>
      <c r="M73" s="139"/>
      <c r="N73" s="139"/>
      <c r="O73" s="139"/>
      <c r="P73" s="139"/>
      <c r="Q73" s="139"/>
      <c r="R73" s="139"/>
      <c r="S73" s="139"/>
      <c r="T73" s="139"/>
      <c r="U73" s="139"/>
      <c r="V73" s="139"/>
      <c r="W73" s="139"/>
      <c r="X73" s="139"/>
      <c r="Y73" s="139"/>
      <c r="Z73" s="139"/>
      <c r="AA73" s="139"/>
      <c r="AB73" s="139"/>
      <c r="AC73" s="139"/>
      <c r="AD73" s="139"/>
      <c r="AE73" s="139"/>
      <c r="AF73" s="139"/>
      <c r="AG73" s="139"/>
      <c r="AH73" s="139"/>
      <c r="AI73" s="139"/>
      <c r="AJ73" s="139"/>
      <c r="AK73" s="139"/>
      <c r="AL73" s="139"/>
      <c r="AM73" s="131"/>
      <c r="AN73" s="131"/>
      <c r="AO73" s="131"/>
      <c r="AP73" s="131"/>
      <c r="AQ73" s="131"/>
      <c r="AR73" s="131"/>
      <c r="AS73" s="131"/>
      <c r="AT73" s="131"/>
      <c r="AU73" s="131"/>
      <c r="AV73" s="131"/>
      <c r="AW73" s="131"/>
      <c r="AX73" s="131"/>
      <c r="AY73" s="252"/>
      <c r="AZ73" s="252"/>
    </row>
    <row r="74" spans="1:52" x14ac:dyDescent="0.25">
      <c r="A74" s="399" t="s">
        <v>322</v>
      </c>
      <c r="B74" s="400"/>
      <c r="C74" s="400"/>
      <c r="D74" s="400"/>
      <c r="E74" s="400"/>
      <c r="F74" s="400"/>
      <c r="G74" s="400"/>
      <c r="H74" s="400"/>
      <c r="I74" s="400"/>
      <c r="J74" s="400"/>
      <c r="K74" s="400"/>
      <c r="L74" s="400"/>
      <c r="M74" s="400"/>
      <c r="N74" s="400"/>
      <c r="O74" s="400"/>
      <c r="P74" s="400"/>
      <c r="Q74" s="400"/>
      <c r="R74" s="400"/>
      <c r="S74" s="400"/>
      <c r="T74" s="400"/>
      <c r="U74" s="400"/>
      <c r="V74" s="400"/>
      <c r="W74" s="400"/>
      <c r="X74" s="400"/>
      <c r="Y74" s="400"/>
      <c r="Z74" s="400"/>
      <c r="AA74" s="400"/>
      <c r="AB74" s="400"/>
      <c r="AC74" s="400"/>
      <c r="AD74" s="400"/>
      <c r="AE74" s="400"/>
      <c r="AF74" s="400"/>
      <c r="AG74" s="400"/>
      <c r="AH74" s="400"/>
      <c r="AI74" s="400"/>
      <c r="AJ74" s="400"/>
      <c r="AK74" s="401">
        <f>AK58</f>
        <v>2025</v>
      </c>
      <c r="AL74" s="401"/>
      <c r="AM74" s="401">
        <f>AM58</f>
        <v>2026</v>
      </c>
      <c r="AN74" s="401"/>
      <c r="AO74" s="212">
        <f>AO58</f>
        <v>2027</v>
      </c>
      <c r="AP74" s="212">
        <f>AP58</f>
        <v>2028</v>
      </c>
      <c r="AQ74" s="212">
        <f t="shared" ref="AQ74:AX74" si="17">AQ58</f>
        <v>2029</v>
      </c>
      <c r="AR74" s="212">
        <f t="shared" si="17"/>
        <v>2030</v>
      </c>
      <c r="AS74" s="212">
        <f t="shared" si="17"/>
        <v>2031</v>
      </c>
      <c r="AT74" s="212">
        <f t="shared" si="17"/>
        <v>2032</v>
      </c>
      <c r="AU74" s="212">
        <f t="shared" si="17"/>
        <v>2033</v>
      </c>
      <c r="AV74" s="212">
        <f t="shared" si="17"/>
        <v>2034</v>
      </c>
      <c r="AW74" s="212">
        <f t="shared" si="17"/>
        <v>2035</v>
      </c>
      <c r="AX74" s="212">
        <f t="shared" si="17"/>
        <v>2036</v>
      </c>
      <c r="AY74" s="244">
        <f t="shared" ref="AY74:AZ74" si="18">AY58</f>
        <v>2037</v>
      </c>
      <c r="AZ74" s="244">
        <f t="shared" si="18"/>
        <v>2038</v>
      </c>
    </row>
    <row r="75" spans="1:52" x14ac:dyDescent="0.25">
      <c r="A75" s="393" t="s">
        <v>321</v>
      </c>
      <c r="B75" s="394"/>
      <c r="C75" s="394"/>
      <c r="D75" s="394"/>
      <c r="E75" s="394"/>
      <c r="F75" s="394"/>
      <c r="G75" s="394"/>
      <c r="H75" s="394"/>
      <c r="I75" s="394"/>
      <c r="J75" s="394"/>
      <c r="K75" s="394"/>
      <c r="L75" s="394"/>
      <c r="M75" s="394"/>
      <c r="N75" s="394"/>
      <c r="O75" s="394"/>
      <c r="P75" s="394"/>
      <c r="Q75" s="394"/>
      <c r="R75" s="394"/>
      <c r="S75" s="394"/>
      <c r="T75" s="394"/>
      <c r="U75" s="394"/>
      <c r="V75" s="394"/>
      <c r="W75" s="394"/>
      <c r="X75" s="394"/>
      <c r="Y75" s="394"/>
      <c r="Z75" s="394"/>
      <c r="AA75" s="394"/>
      <c r="AB75" s="394"/>
      <c r="AC75" s="394"/>
      <c r="AD75" s="394"/>
      <c r="AE75" s="394"/>
      <c r="AF75" s="394"/>
      <c r="AG75" s="394"/>
      <c r="AH75" s="394"/>
      <c r="AI75" s="394"/>
      <c r="AJ75" s="395"/>
      <c r="AK75" s="374"/>
      <c r="AL75" s="374"/>
      <c r="AM75" s="375"/>
      <c r="AN75" s="376"/>
      <c r="AO75" s="232"/>
      <c r="AP75" s="232">
        <f t="shared" ref="AP75:AX75" si="19">AP68</f>
        <v>0</v>
      </c>
      <c r="AQ75" s="232">
        <f>AQ68</f>
        <v>188828.66166931187</v>
      </c>
      <c r="AR75" s="232">
        <f t="shared" si="19"/>
        <v>213882.30944479932</v>
      </c>
      <c r="AS75" s="232">
        <f t="shared" si="19"/>
        <v>240436.01683698833</v>
      </c>
      <c r="AT75" s="232">
        <f t="shared" si="19"/>
        <v>268569.7027787742</v>
      </c>
      <c r="AU75" s="232">
        <f t="shared" si="19"/>
        <v>298367.27962229686</v>
      </c>
      <c r="AV75" s="232">
        <f t="shared" si="19"/>
        <v>329916.8447421887</v>
      </c>
      <c r="AW75" s="232">
        <f t="shared" si="19"/>
        <v>363310.88107760961</v>
      </c>
      <c r="AX75" s="232">
        <f t="shared" si="19"/>
        <v>398646.46702161001</v>
      </c>
      <c r="AY75" s="240">
        <f t="shared" ref="AY75" si="20">AY68</f>
        <v>436025.49608473957</v>
      </c>
      <c r="AZ75" s="240">
        <f>AZ68</f>
        <v>475554.90677901835</v>
      </c>
    </row>
    <row r="76" spans="1:52" x14ac:dyDescent="0.25">
      <c r="A76" s="388" t="s">
        <v>320</v>
      </c>
      <c r="B76" s="389"/>
      <c r="C76" s="389"/>
      <c r="D76" s="389"/>
      <c r="E76" s="389"/>
      <c r="F76" s="389"/>
      <c r="G76" s="389"/>
      <c r="H76" s="389"/>
      <c r="I76" s="389"/>
      <c r="J76" s="389"/>
      <c r="K76" s="389"/>
      <c r="L76" s="389"/>
      <c r="M76" s="389"/>
      <c r="N76" s="389"/>
      <c r="O76" s="389"/>
      <c r="P76" s="389"/>
      <c r="Q76" s="389"/>
      <c r="R76" s="389"/>
      <c r="S76" s="389"/>
      <c r="T76" s="389"/>
      <c r="U76" s="389"/>
      <c r="V76" s="389"/>
      <c r="W76" s="389"/>
      <c r="X76" s="389"/>
      <c r="Y76" s="389"/>
      <c r="Z76" s="389"/>
      <c r="AA76" s="389"/>
      <c r="AB76" s="389"/>
      <c r="AC76" s="389"/>
      <c r="AD76" s="389"/>
      <c r="AE76" s="389"/>
      <c r="AF76" s="389"/>
      <c r="AG76" s="389"/>
      <c r="AH76" s="389"/>
      <c r="AI76" s="389"/>
      <c r="AJ76" s="389"/>
      <c r="AK76" s="396"/>
      <c r="AL76" s="396"/>
      <c r="AM76" s="398"/>
      <c r="AN76" s="397"/>
      <c r="AO76" s="233"/>
      <c r="AP76" s="233">
        <f t="shared" ref="AP76:AX76" si="21">-AP67</f>
        <v>0</v>
      </c>
      <c r="AQ76" s="233">
        <f t="shared" si="21"/>
        <v>126316.46666666669</v>
      </c>
      <c r="AR76" s="233">
        <f t="shared" si="21"/>
        <v>126316.46666666669</v>
      </c>
      <c r="AS76" s="233">
        <f t="shared" si="21"/>
        <v>126316.46666666669</v>
      </c>
      <c r="AT76" s="233">
        <f t="shared" si="21"/>
        <v>126316.46666666669</v>
      </c>
      <c r="AU76" s="233">
        <f t="shared" si="21"/>
        <v>126316.46666666669</v>
      </c>
      <c r="AV76" s="233">
        <f t="shared" si="21"/>
        <v>126316.46666666669</v>
      </c>
      <c r="AW76" s="233">
        <f t="shared" si="21"/>
        <v>126316.46666666669</v>
      </c>
      <c r="AX76" s="233">
        <f t="shared" si="21"/>
        <v>126316.46666666669</v>
      </c>
      <c r="AY76" s="243">
        <f t="shared" ref="AY76:AZ76" si="22">-AY67</f>
        <v>126316.46666666669</v>
      </c>
      <c r="AZ76" s="243">
        <f t="shared" si="22"/>
        <v>126316.46666666669</v>
      </c>
    </row>
    <row r="77" spans="1:52" x14ac:dyDescent="0.25">
      <c r="A77" s="388" t="s">
        <v>319</v>
      </c>
      <c r="B77" s="389"/>
      <c r="C77" s="389"/>
      <c r="D77" s="389"/>
      <c r="E77" s="389"/>
      <c r="F77" s="389"/>
      <c r="G77" s="389"/>
      <c r="H77" s="389"/>
      <c r="I77" s="389"/>
      <c r="J77" s="389"/>
      <c r="K77" s="389"/>
      <c r="L77" s="389"/>
      <c r="M77" s="389"/>
      <c r="N77" s="389"/>
      <c r="O77" s="389"/>
      <c r="P77" s="389"/>
      <c r="Q77" s="389"/>
      <c r="R77" s="389"/>
      <c r="S77" s="389"/>
      <c r="T77" s="389"/>
      <c r="U77" s="389"/>
      <c r="V77" s="389"/>
      <c r="W77" s="389"/>
      <c r="X77" s="389"/>
      <c r="Y77" s="389"/>
      <c r="Z77" s="389"/>
      <c r="AA77" s="389"/>
      <c r="AB77" s="389"/>
      <c r="AC77" s="389"/>
      <c r="AD77" s="389"/>
      <c r="AE77" s="389"/>
      <c r="AF77" s="389"/>
      <c r="AG77" s="389"/>
      <c r="AH77" s="389"/>
      <c r="AI77" s="389"/>
      <c r="AJ77" s="389"/>
      <c r="AK77" s="396"/>
      <c r="AL77" s="396"/>
      <c r="AM77" s="398"/>
      <c r="AN77" s="397"/>
      <c r="AO77" s="233"/>
      <c r="AP77" s="233"/>
      <c r="AQ77" s="233"/>
      <c r="AR77" s="233"/>
      <c r="AS77" s="233"/>
      <c r="AT77" s="233"/>
      <c r="AU77" s="233"/>
      <c r="AV77" s="233"/>
      <c r="AW77" s="233"/>
      <c r="AX77" s="233"/>
      <c r="AY77" s="243"/>
      <c r="AZ77" s="243"/>
    </row>
    <row r="78" spans="1:52" x14ac:dyDescent="0.25">
      <c r="A78" s="388" t="s">
        <v>318</v>
      </c>
      <c r="B78" s="389"/>
      <c r="C78" s="389"/>
      <c r="D78" s="389"/>
      <c r="E78" s="389"/>
      <c r="F78" s="389"/>
      <c r="G78" s="389"/>
      <c r="H78" s="389"/>
      <c r="I78" s="389"/>
      <c r="J78" s="389"/>
      <c r="K78" s="389"/>
      <c r="L78" s="389"/>
      <c r="M78" s="389"/>
      <c r="N78" s="389"/>
      <c r="O78" s="389"/>
      <c r="P78" s="389"/>
      <c r="Q78" s="389"/>
      <c r="R78" s="389"/>
      <c r="S78" s="389"/>
      <c r="T78" s="389"/>
      <c r="U78" s="389"/>
      <c r="V78" s="389"/>
      <c r="W78" s="389"/>
      <c r="X78" s="389"/>
      <c r="Y78" s="389"/>
      <c r="Z78" s="389"/>
      <c r="AA78" s="389"/>
      <c r="AB78" s="389"/>
      <c r="AC78" s="389"/>
      <c r="AD78" s="389"/>
      <c r="AE78" s="389"/>
      <c r="AF78" s="389"/>
      <c r="AG78" s="389"/>
      <c r="AH78" s="389"/>
      <c r="AI78" s="389"/>
      <c r="AJ78" s="389"/>
      <c r="AK78" s="396"/>
      <c r="AL78" s="396"/>
      <c r="AM78" s="398"/>
      <c r="AN78" s="397"/>
      <c r="AO78" s="233"/>
      <c r="AP78" s="233">
        <f t="shared" ref="AP78:AX78" si="23">AP71</f>
        <v>0</v>
      </c>
      <c r="AQ78" s="233">
        <f t="shared" si="23"/>
        <v>-37765.732333862376</v>
      </c>
      <c r="AR78" s="233">
        <f t="shared" si="23"/>
        <v>-42776.461888959864</v>
      </c>
      <c r="AS78" s="233">
        <f t="shared" si="23"/>
        <v>-48087.203367397669</v>
      </c>
      <c r="AT78" s="233">
        <f t="shared" si="23"/>
        <v>-53713.940555754845</v>
      </c>
      <c r="AU78" s="233">
        <f t="shared" si="23"/>
        <v>-59673.455924459377</v>
      </c>
      <c r="AV78" s="233">
        <f t="shared" si="23"/>
        <v>-65983.368948437739</v>
      </c>
      <c r="AW78" s="233">
        <f t="shared" si="23"/>
        <v>-72662.176215521918</v>
      </c>
      <c r="AX78" s="233">
        <f t="shared" si="23"/>
        <v>-79729.293404322001</v>
      </c>
      <c r="AY78" s="243">
        <f t="shared" ref="AY78:AZ78" si="24">AY71</f>
        <v>-87205.099216947914</v>
      </c>
      <c r="AZ78" s="243">
        <f t="shared" si="24"/>
        <v>-95110.981355803669</v>
      </c>
    </row>
    <row r="79" spans="1:52" x14ac:dyDescent="0.25">
      <c r="A79" s="388" t="s">
        <v>317</v>
      </c>
      <c r="B79" s="389"/>
      <c r="C79" s="389"/>
      <c r="D79" s="389"/>
      <c r="E79" s="389"/>
      <c r="F79" s="389"/>
      <c r="G79" s="389"/>
      <c r="H79" s="389"/>
      <c r="I79" s="389"/>
      <c r="J79" s="389"/>
      <c r="K79" s="389"/>
      <c r="L79" s="389"/>
      <c r="M79" s="389"/>
      <c r="N79" s="389"/>
      <c r="O79" s="389"/>
      <c r="P79" s="389"/>
      <c r="Q79" s="389"/>
      <c r="R79" s="389"/>
      <c r="S79" s="389"/>
      <c r="T79" s="389"/>
      <c r="U79" s="389"/>
      <c r="V79" s="389"/>
      <c r="W79" s="389"/>
      <c r="X79" s="389"/>
      <c r="Y79" s="389"/>
      <c r="Z79" s="389"/>
      <c r="AA79" s="389"/>
      <c r="AB79" s="389"/>
      <c r="AC79" s="389"/>
      <c r="AD79" s="389"/>
      <c r="AE79" s="389"/>
      <c r="AF79" s="389"/>
      <c r="AG79" s="389"/>
      <c r="AH79" s="389"/>
      <c r="AI79" s="389"/>
      <c r="AJ79" s="389"/>
      <c r="AK79" s="396"/>
      <c r="AL79" s="396"/>
      <c r="AM79" s="397"/>
      <c r="AN79" s="397"/>
      <c r="AO79" s="234"/>
      <c r="AP79" s="234"/>
      <c r="AQ79" s="234"/>
      <c r="AR79" s="234"/>
      <c r="AS79" s="234"/>
      <c r="AT79" s="234"/>
      <c r="AU79" s="234"/>
      <c r="AV79" s="234"/>
      <c r="AW79" s="234"/>
      <c r="AX79" s="234"/>
      <c r="AY79" s="242"/>
      <c r="AZ79" s="242"/>
    </row>
    <row r="80" spans="1:52" x14ac:dyDescent="0.25">
      <c r="A80" s="388" t="s">
        <v>316</v>
      </c>
      <c r="B80" s="389"/>
      <c r="C80" s="389"/>
      <c r="D80" s="389"/>
      <c r="E80" s="389"/>
      <c r="F80" s="389"/>
      <c r="G80" s="389"/>
      <c r="H80" s="389"/>
      <c r="I80" s="389"/>
      <c r="J80" s="389"/>
      <c r="K80" s="389"/>
      <c r="L80" s="389"/>
      <c r="M80" s="389"/>
      <c r="N80" s="389"/>
      <c r="O80" s="389"/>
      <c r="P80" s="389"/>
      <c r="Q80" s="389"/>
      <c r="R80" s="389"/>
      <c r="S80" s="389"/>
      <c r="T80" s="389"/>
      <c r="U80" s="389"/>
      <c r="V80" s="389"/>
      <c r="W80" s="389"/>
      <c r="X80" s="389"/>
      <c r="Y80" s="389"/>
      <c r="Z80" s="389"/>
      <c r="AA80" s="389"/>
      <c r="AB80" s="389"/>
      <c r="AC80" s="389"/>
      <c r="AD80" s="389"/>
      <c r="AE80" s="389"/>
      <c r="AF80" s="389"/>
      <c r="AG80" s="389"/>
      <c r="AH80" s="389"/>
      <c r="AI80" s="389"/>
      <c r="AJ80" s="389"/>
      <c r="AK80" s="396"/>
      <c r="AL80" s="396"/>
      <c r="AM80" s="397"/>
      <c r="AN80" s="397"/>
      <c r="AO80" s="234"/>
      <c r="AP80" s="234"/>
      <c r="AQ80" s="234"/>
      <c r="AR80" s="234"/>
      <c r="AS80" s="234"/>
      <c r="AT80" s="234"/>
      <c r="AU80" s="234"/>
      <c r="AV80" s="234"/>
      <c r="AW80" s="234"/>
      <c r="AX80" s="234"/>
      <c r="AY80" s="242"/>
      <c r="AZ80" s="242"/>
    </row>
    <row r="81" spans="1:52" x14ac:dyDescent="0.25">
      <c r="A81" s="388" t="s">
        <v>315</v>
      </c>
      <c r="B81" s="389"/>
      <c r="C81" s="389"/>
      <c r="D81" s="389"/>
      <c r="E81" s="389"/>
      <c r="F81" s="389"/>
      <c r="G81" s="389"/>
      <c r="H81" s="389"/>
      <c r="I81" s="389"/>
      <c r="J81" s="389"/>
      <c r="K81" s="389"/>
      <c r="L81" s="389"/>
      <c r="M81" s="389"/>
      <c r="N81" s="389"/>
      <c r="O81" s="389"/>
      <c r="P81" s="389"/>
      <c r="Q81" s="389"/>
      <c r="R81" s="389"/>
      <c r="S81" s="389"/>
      <c r="T81" s="389"/>
      <c r="U81" s="389"/>
      <c r="V81" s="389"/>
      <c r="W81" s="389"/>
      <c r="X81" s="389"/>
      <c r="Y81" s="389"/>
      <c r="Z81" s="389"/>
      <c r="AA81" s="389"/>
      <c r="AB81" s="389"/>
      <c r="AC81" s="389"/>
      <c r="AD81" s="389"/>
      <c r="AE81" s="389"/>
      <c r="AF81" s="389"/>
      <c r="AG81" s="389"/>
      <c r="AH81" s="389"/>
      <c r="AI81" s="389"/>
      <c r="AJ81" s="389"/>
      <c r="AK81" s="396"/>
      <c r="AL81" s="396"/>
      <c r="AM81" s="398"/>
      <c r="AN81" s="397"/>
      <c r="AO81" s="243"/>
      <c r="AP81" s="243">
        <f>-AK25</f>
        <v>-1894747.0000000002</v>
      </c>
      <c r="AQ81" s="234"/>
      <c r="AR81" s="234"/>
      <c r="AS81" s="234"/>
      <c r="AT81" s="234"/>
      <c r="AU81" s="234"/>
      <c r="AV81" s="234"/>
      <c r="AW81" s="234"/>
      <c r="AX81" s="234"/>
      <c r="AY81" s="242"/>
      <c r="AZ81" s="242"/>
    </row>
    <row r="82" spans="1:52" x14ac:dyDescent="0.25">
      <c r="A82" s="388" t="s">
        <v>314</v>
      </c>
      <c r="B82" s="389"/>
      <c r="C82" s="389"/>
      <c r="D82" s="389"/>
      <c r="E82" s="389"/>
      <c r="F82" s="389"/>
      <c r="G82" s="389"/>
      <c r="H82" s="389"/>
      <c r="I82" s="389"/>
      <c r="J82" s="389"/>
      <c r="K82" s="389"/>
      <c r="L82" s="389"/>
      <c r="M82" s="389"/>
      <c r="N82" s="389"/>
      <c r="O82" s="389"/>
      <c r="P82" s="389"/>
      <c r="Q82" s="389"/>
      <c r="R82" s="389"/>
      <c r="S82" s="389"/>
      <c r="T82" s="389"/>
      <c r="U82" s="389"/>
      <c r="V82" s="389"/>
      <c r="W82" s="389"/>
      <c r="X82" s="389"/>
      <c r="Y82" s="389"/>
      <c r="Z82" s="389"/>
      <c r="AA82" s="389"/>
      <c r="AB82" s="389"/>
      <c r="AC82" s="389"/>
      <c r="AD82" s="389"/>
      <c r="AE82" s="389"/>
      <c r="AF82" s="389"/>
      <c r="AG82" s="389"/>
      <c r="AH82" s="389"/>
      <c r="AI82" s="389"/>
      <c r="AJ82" s="389"/>
      <c r="AK82" s="396"/>
      <c r="AL82" s="396"/>
      <c r="AM82" s="397"/>
      <c r="AN82" s="397"/>
      <c r="AO82" s="234"/>
      <c r="AP82" s="234"/>
      <c r="AQ82" s="234"/>
      <c r="AR82" s="234"/>
      <c r="AS82" s="234"/>
      <c r="AT82" s="234"/>
      <c r="AU82" s="234"/>
      <c r="AV82" s="234"/>
      <c r="AW82" s="234"/>
      <c r="AX82" s="234"/>
      <c r="AY82" s="242"/>
      <c r="AZ82" s="242"/>
    </row>
    <row r="83" spans="1:52" x14ac:dyDescent="0.25">
      <c r="A83" s="372" t="s">
        <v>313</v>
      </c>
      <c r="B83" s="373"/>
      <c r="C83" s="373"/>
      <c r="D83" s="373"/>
      <c r="E83" s="373"/>
      <c r="F83" s="373"/>
      <c r="G83" s="373"/>
      <c r="H83" s="373"/>
      <c r="I83" s="373"/>
      <c r="J83" s="373"/>
      <c r="K83" s="373"/>
      <c r="L83" s="373"/>
      <c r="M83" s="373"/>
      <c r="N83" s="373"/>
      <c r="O83" s="373"/>
      <c r="P83" s="373"/>
      <c r="Q83" s="373"/>
      <c r="R83" s="373"/>
      <c r="S83" s="373"/>
      <c r="T83" s="373"/>
      <c r="U83" s="373"/>
      <c r="V83" s="373"/>
      <c r="W83" s="373"/>
      <c r="X83" s="373"/>
      <c r="Y83" s="373"/>
      <c r="Z83" s="373"/>
      <c r="AA83" s="373"/>
      <c r="AB83" s="373"/>
      <c r="AC83" s="373"/>
      <c r="AD83" s="373"/>
      <c r="AE83" s="373"/>
      <c r="AF83" s="373"/>
      <c r="AG83" s="373"/>
      <c r="AH83" s="373"/>
      <c r="AI83" s="373"/>
      <c r="AJ83" s="373"/>
      <c r="AK83" s="374"/>
      <c r="AL83" s="374"/>
      <c r="AM83" s="375"/>
      <c r="AN83" s="376"/>
      <c r="AO83" s="232"/>
      <c r="AP83" s="232"/>
      <c r="AQ83" s="240">
        <f>AQ75+AQ76+AQ78+AP81</f>
        <v>-1617367.6039978841</v>
      </c>
      <c r="AR83" s="232">
        <f>AR75+AR76+AR78+AR81</f>
        <v>297422.31422250613</v>
      </c>
      <c r="AS83" s="232">
        <f t="shared" ref="AS83:AX83" si="25">AS75+AS76+AS78+AS81</f>
        <v>318665.28013625735</v>
      </c>
      <c r="AT83" s="232">
        <f t="shared" si="25"/>
        <v>341172.22888968606</v>
      </c>
      <c r="AU83" s="232">
        <f t="shared" si="25"/>
        <v>365010.29036450415</v>
      </c>
      <c r="AV83" s="232">
        <f t="shared" si="25"/>
        <v>390249.94246041763</v>
      </c>
      <c r="AW83" s="232">
        <f t="shared" si="25"/>
        <v>416965.17152875435</v>
      </c>
      <c r="AX83" s="232">
        <f t="shared" si="25"/>
        <v>445233.64028395468</v>
      </c>
      <c r="AY83" s="240">
        <f t="shared" ref="AY83" si="26">AY75+AY76+AY78+AY81</f>
        <v>475136.86353445833</v>
      </c>
      <c r="AZ83" s="240">
        <f>AZ75+AZ76+AZ78+AZ81</f>
        <v>506760.39208988135</v>
      </c>
    </row>
    <row r="84" spans="1:52" x14ac:dyDescent="0.25">
      <c r="A84" s="372" t="s">
        <v>312</v>
      </c>
      <c r="B84" s="373"/>
      <c r="C84" s="373"/>
      <c r="D84" s="373"/>
      <c r="E84" s="373"/>
      <c r="F84" s="373"/>
      <c r="G84" s="373"/>
      <c r="H84" s="373"/>
      <c r="I84" s="373"/>
      <c r="J84" s="373"/>
      <c r="K84" s="373"/>
      <c r="L84" s="373"/>
      <c r="M84" s="373"/>
      <c r="N84" s="373"/>
      <c r="O84" s="373"/>
      <c r="P84" s="373"/>
      <c r="Q84" s="373"/>
      <c r="R84" s="373"/>
      <c r="S84" s="373"/>
      <c r="T84" s="373"/>
      <c r="U84" s="373"/>
      <c r="V84" s="373"/>
      <c r="W84" s="373"/>
      <c r="X84" s="373"/>
      <c r="Y84" s="373"/>
      <c r="Z84" s="373"/>
      <c r="AA84" s="373"/>
      <c r="AB84" s="373"/>
      <c r="AC84" s="373"/>
      <c r="AD84" s="373"/>
      <c r="AE84" s="373"/>
      <c r="AF84" s="373"/>
      <c r="AG84" s="373"/>
      <c r="AH84" s="373"/>
      <c r="AI84" s="373"/>
      <c r="AJ84" s="373"/>
      <c r="AK84" s="374"/>
      <c r="AL84" s="374"/>
      <c r="AM84" s="375"/>
      <c r="AN84" s="376"/>
      <c r="AO84" s="232"/>
      <c r="AP84" s="232"/>
      <c r="AQ84" s="232">
        <f>SUM($AO$83:AQ83)</f>
        <v>-1617367.6039978841</v>
      </c>
      <c r="AR84" s="232">
        <f>SUM($AO$83:AR83)</f>
        <v>-1319945.2897753781</v>
      </c>
      <c r="AS84" s="232">
        <f>SUM($AO$83:AS83)</f>
        <v>-1001280.0096391207</v>
      </c>
      <c r="AT84" s="232">
        <f>SUM($AO$83:AT83)</f>
        <v>-660107.78074943461</v>
      </c>
      <c r="AU84" s="232">
        <f>SUM($AO$83:AU83)</f>
        <v>-295097.49038493045</v>
      </c>
      <c r="AV84" s="232">
        <f>SUM($AO$83:AV83)</f>
        <v>95152.452075487177</v>
      </c>
      <c r="AW84" s="232">
        <f>SUM($AO$83:AW83)</f>
        <v>512117.62360424153</v>
      </c>
      <c r="AX84" s="232">
        <f>SUM($AO$83:AX83)</f>
        <v>957351.2638881962</v>
      </c>
      <c r="AY84" s="240">
        <f>SUM($AO$83:AY83)</f>
        <v>1432488.1274226545</v>
      </c>
      <c r="AZ84" s="240">
        <f>SUM($AO$83:AZ83)</f>
        <v>1939248.519512536</v>
      </c>
    </row>
    <row r="85" spans="1:52" x14ac:dyDescent="0.25">
      <c r="A85" s="388" t="s">
        <v>311</v>
      </c>
      <c r="B85" s="389"/>
      <c r="C85" s="389"/>
      <c r="D85" s="389"/>
      <c r="E85" s="389"/>
      <c r="F85" s="389"/>
      <c r="G85" s="389"/>
      <c r="H85" s="389"/>
      <c r="I85" s="389"/>
      <c r="J85" s="389"/>
      <c r="K85" s="389"/>
      <c r="L85" s="389"/>
      <c r="M85" s="389"/>
      <c r="N85" s="389"/>
      <c r="O85" s="389"/>
      <c r="P85" s="389"/>
      <c r="Q85" s="389"/>
      <c r="R85" s="389"/>
      <c r="S85" s="389"/>
      <c r="T85" s="389"/>
      <c r="U85" s="389"/>
      <c r="V85" s="389"/>
      <c r="W85" s="389"/>
      <c r="X85" s="389"/>
      <c r="Y85" s="389"/>
      <c r="Z85" s="389"/>
      <c r="AA85" s="389"/>
      <c r="AB85" s="389"/>
      <c r="AC85" s="389"/>
      <c r="AD85" s="389"/>
      <c r="AE85" s="389"/>
      <c r="AF85" s="389"/>
      <c r="AG85" s="389"/>
      <c r="AH85" s="389"/>
      <c r="AI85" s="389"/>
      <c r="AJ85" s="389"/>
      <c r="AK85" s="390"/>
      <c r="AL85" s="390"/>
      <c r="AM85" s="391"/>
      <c r="AN85" s="392"/>
      <c r="AO85" s="235"/>
      <c r="AP85" s="235"/>
      <c r="AQ85" s="235">
        <f>1/(1+7.5%)^0</f>
        <v>1</v>
      </c>
      <c r="AR85" s="235">
        <f>1/(1+7.5%)^1</f>
        <v>0.93023255813953487</v>
      </c>
      <c r="AS85" s="235">
        <f>1/(1+7.5%)^2</f>
        <v>0.86533261222282321</v>
      </c>
      <c r="AT85" s="235">
        <f>1/(1+7.5%)^3</f>
        <v>0.80496056950960304</v>
      </c>
      <c r="AU85" s="235">
        <f>1/(1+7.5%)^4</f>
        <v>0.7488005297763749</v>
      </c>
      <c r="AV85" s="235">
        <f>1/(1+7.5%)^5</f>
        <v>0.69655863235011617</v>
      </c>
      <c r="AW85" s="235">
        <f>1/(1+7.5%)^6</f>
        <v>0.64796151846522443</v>
      </c>
      <c r="AX85" s="235">
        <f>1/(1+7.5%)^7</f>
        <v>0.60275490089788319</v>
      </c>
      <c r="AY85" s="235">
        <f>1/(1+7.5%)^8</f>
        <v>0.56070223339337966</v>
      </c>
      <c r="AZ85" s="235">
        <f>1/(1+7.5%)^9</f>
        <v>0.52158347292407414</v>
      </c>
    </row>
    <row r="86" spans="1:52" x14ac:dyDescent="0.25">
      <c r="A86" s="393" t="s">
        <v>310</v>
      </c>
      <c r="B86" s="394"/>
      <c r="C86" s="394"/>
      <c r="D86" s="394"/>
      <c r="E86" s="394"/>
      <c r="F86" s="394"/>
      <c r="G86" s="394"/>
      <c r="H86" s="394"/>
      <c r="I86" s="394"/>
      <c r="J86" s="394"/>
      <c r="K86" s="394"/>
      <c r="L86" s="394"/>
      <c r="M86" s="394"/>
      <c r="N86" s="394"/>
      <c r="O86" s="394"/>
      <c r="P86" s="394"/>
      <c r="Q86" s="394"/>
      <c r="R86" s="394"/>
      <c r="S86" s="394"/>
      <c r="T86" s="394"/>
      <c r="U86" s="394"/>
      <c r="V86" s="394"/>
      <c r="W86" s="394"/>
      <c r="X86" s="394"/>
      <c r="Y86" s="394"/>
      <c r="Z86" s="394"/>
      <c r="AA86" s="394"/>
      <c r="AB86" s="394"/>
      <c r="AC86" s="394"/>
      <c r="AD86" s="394"/>
      <c r="AE86" s="394"/>
      <c r="AF86" s="394"/>
      <c r="AG86" s="394"/>
      <c r="AH86" s="394"/>
      <c r="AI86" s="394"/>
      <c r="AJ86" s="395"/>
      <c r="AK86" s="374"/>
      <c r="AL86" s="374"/>
      <c r="AM86" s="375"/>
      <c r="AN86" s="376"/>
      <c r="AO86" s="232"/>
      <c r="AP86" s="232">
        <f>AP83*AP85</f>
        <v>0</v>
      </c>
      <c r="AQ86" s="232">
        <f>AQ83*AQ85</f>
        <v>-1617367.6039978841</v>
      </c>
      <c r="AR86" s="232">
        <f>AR83*AR85</f>
        <v>276671.92020698247</v>
      </c>
      <c r="AS86" s="232">
        <f>AS83*AS85</f>
        <v>275751.45928502531</v>
      </c>
      <c r="AT86" s="232">
        <f>AT83*AT85</f>
        <v>274630.19166790234</v>
      </c>
      <c r="AU86" s="232">
        <f t="shared" ref="AU86:AX86" si="27">AU83*AU85</f>
        <v>273319.89879876917</v>
      </c>
      <c r="AV86" s="232">
        <f t="shared" si="27"/>
        <v>271831.96619494003</v>
      </c>
      <c r="AW86" s="232">
        <f t="shared" si="27"/>
        <v>270177.38569088443</v>
      </c>
      <c r="AX86" s="232">
        <f t="shared" si="27"/>
        <v>268366.75872575887</v>
      </c>
      <c r="AY86" s="240">
        <f t="shared" ref="AY86" si="28">AY83*AY85</f>
        <v>266410.30055129621</v>
      </c>
      <c r="AZ86" s="240">
        <f>AZ83*AZ85</f>
        <v>264317.84524660581</v>
      </c>
    </row>
    <row r="87" spans="1:52" x14ac:dyDescent="0.25">
      <c r="A87" s="393" t="s">
        <v>309</v>
      </c>
      <c r="B87" s="394"/>
      <c r="C87" s="394"/>
      <c r="D87" s="394"/>
      <c r="E87" s="394"/>
      <c r="F87" s="394"/>
      <c r="G87" s="394"/>
      <c r="H87" s="394"/>
      <c r="I87" s="394"/>
      <c r="J87" s="394"/>
      <c r="K87" s="394"/>
      <c r="L87" s="394"/>
      <c r="M87" s="394"/>
      <c r="N87" s="394"/>
      <c r="O87" s="394"/>
      <c r="P87" s="394"/>
      <c r="Q87" s="394"/>
      <c r="R87" s="394"/>
      <c r="S87" s="394"/>
      <c r="T87" s="394"/>
      <c r="U87" s="394"/>
      <c r="V87" s="394"/>
      <c r="W87" s="394"/>
      <c r="X87" s="394"/>
      <c r="Y87" s="394"/>
      <c r="Z87" s="394"/>
      <c r="AA87" s="394"/>
      <c r="AB87" s="394"/>
      <c r="AC87" s="394"/>
      <c r="AD87" s="394"/>
      <c r="AE87" s="394"/>
      <c r="AF87" s="394"/>
      <c r="AG87" s="394"/>
      <c r="AH87" s="394"/>
      <c r="AI87" s="394"/>
      <c r="AJ87" s="395"/>
      <c r="AK87" s="374"/>
      <c r="AL87" s="374"/>
      <c r="AM87" s="375"/>
      <c r="AN87" s="376"/>
      <c r="AO87" s="232"/>
      <c r="AP87" s="232">
        <f>SUM($AO$86:AP86)</f>
        <v>0</v>
      </c>
      <c r="AQ87" s="232">
        <f>SUM($AO$86:AQ86)</f>
        <v>-1617367.6039978841</v>
      </c>
      <c r="AR87" s="232">
        <f>SUM($AO$86:AR86)</f>
        <v>-1340695.6837909017</v>
      </c>
      <c r="AS87" s="232">
        <f>SUM($AO$86:AS86)</f>
        <v>-1064944.2245058764</v>
      </c>
      <c r="AT87" s="232">
        <f>SUM($AO$86:AT86)</f>
        <v>-790314.03283797414</v>
      </c>
      <c r="AU87" s="232">
        <f>SUM($AO$86:AU86)</f>
        <v>-516994.13403920498</v>
      </c>
      <c r="AV87" s="232">
        <f>SUM($AO$86:AV86)</f>
        <v>-245162.16784426494</v>
      </c>
      <c r="AW87" s="232">
        <f>SUM($AO$86:AW86)</f>
        <v>25015.217846619489</v>
      </c>
      <c r="AX87" s="232">
        <f>SUM($AO$86:AX86)</f>
        <v>293381.97657237836</v>
      </c>
      <c r="AY87" s="240">
        <f>SUM($AO$86:AY86)</f>
        <v>559792.27712367452</v>
      </c>
      <c r="AZ87" s="240">
        <f>SUM($AO$86:AZ86)</f>
        <v>824110.12237028033</v>
      </c>
    </row>
    <row r="88" spans="1:52" x14ac:dyDescent="0.25">
      <c r="A88" s="381" t="s">
        <v>308</v>
      </c>
      <c r="B88" s="382"/>
      <c r="C88" s="382"/>
      <c r="D88" s="383"/>
      <c r="E88" s="213"/>
      <c r="F88" s="213"/>
      <c r="G88" s="213"/>
      <c r="H88" s="213"/>
      <c r="I88" s="213"/>
      <c r="J88" s="213"/>
      <c r="K88" s="213"/>
      <c r="L88" s="213"/>
      <c r="M88" s="213"/>
      <c r="N88" s="213"/>
      <c r="O88" s="213"/>
      <c r="P88" s="213"/>
      <c r="Q88" s="213"/>
      <c r="R88" s="213"/>
      <c r="S88" s="213"/>
      <c r="T88" s="213"/>
      <c r="U88" s="213"/>
      <c r="V88" s="213"/>
      <c r="W88" s="213"/>
      <c r="X88" s="213"/>
      <c r="Y88" s="213"/>
      <c r="Z88" s="213"/>
      <c r="AA88" s="213"/>
      <c r="AB88" s="213"/>
      <c r="AC88" s="213"/>
      <c r="AD88" s="213"/>
      <c r="AE88" s="213"/>
      <c r="AF88" s="213"/>
      <c r="AG88" s="213"/>
      <c r="AH88" s="213"/>
      <c r="AI88" s="213"/>
      <c r="AJ88" s="213"/>
      <c r="AK88" s="384"/>
      <c r="AL88" s="385"/>
      <c r="AM88" s="386"/>
      <c r="AN88" s="387"/>
      <c r="AO88" s="303"/>
      <c r="AP88" s="303"/>
      <c r="AQ88" s="303" t="s">
        <v>392</v>
      </c>
      <c r="AR88" s="303" t="s">
        <v>392</v>
      </c>
      <c r="AS88" s="303" t="s">
        <v>392</v>
      </c>
      <c r="AT88" s="303" t="s">
        <v>392</v>
      </c>
      <c r="AU88" s="303" t="s">
        <v>392</v>
      </c>
      <c r="AV88" s="303">
        <f>IF((ISERR(IRR($AO$83:AV83))),0,IF(IRR($AO$83:AV83)&lt;0,0,IRR($AO$83:AV83)))</f>
        <v>1.8507914331820752E-2</v>
      </c>
      <c r="AW88" s="303">
        <f>IF((ISERR(IRR($AO$83:AW83))),0,IF(IRR($AO$83:AW83)&lt;0,0,IRR($AO$83:AW83)))</f>
        <v>7.9752063269727946E-2</v>
      </c>
      <c r="AX88" s="303">
        <f>IF((ISERR(IRR($AO$83:AX83))),0,IF(IRR($AO$83:AX83)&lt;0,0,IRR($AO$83:AX83)))</f>
        <v>0.12201524134449881</v>
      </c>
      <c r="AY88" s="303">
        <f>IF((ISERR(IRR($AO$83:AY83))),0,IF(IRR($AO$83:AY83)&lt;0,0,IRR($AO$83:AY83)))</f>
        <v>0.15210712672904414</v>
      </c>
      <c r="AZ88" s="303">
        <f>IF((ISERR(IRR($AO$83:AZ83))),0,IF(IRR($AO$83:AZ83)&lt;0,0,IRR($AO$83:AZ83)))</f>
        <v>0.17408998981508561</v>
      </c>
    </row>
    <row r="89" spans="1:52" x14ac:dyDescent="0.25">
      <c r="A89" s="381" t="s">
        <v>307</v>
      </c>
      <c r="B89" s="382"/>
      <c r="C89" s="382"/>
      <c r="D89" s="383"/>
      <c r="E89" s="213"/>
      <c r="F89" s="213"/>
      <c r="G89" s="213"/>
      <c r="H89" s="213"/>
      <c r="I89" s="213"/>
      <c r="J89" s="213"/>
      <c r="K89" s="213"/>
      <c r="L89" s="213"/>
      <c r="M89" s="213"/>
      <c r="N89" s="213"/>
      <c r="O89" s="213"/>
      <c r="P89" s="213"/>
      <c r="Q89" s="213"/>
      <c r="R89" s="213"/>
      <c r="S89" s="213"/>
      <c r="T89" s="213"/>
      <c r="U89" s="213"/>
      <c r="V89" s="213"/>
      <c r="W89" s="213"/>
      <c r="X89" s="213"/>
      <c r="Y89" s="213"/>
      <c r="Z89" s="213"/>
      <c r="AA89" s="213"/>
      <c r="AB89" s="213"/>
      <c r="AC89" s="213"/>
      <c r="AD89" s="213"/>
      <c r="AE89" s="213"/>
      <c r="AF89" s="213"/>
      <c r="AG89" s="213"/>
      <c r="AH89" s="213"/>
      <c r="AI89" s="213"/>
      <c r="AJ89" s="213"/>
      <c r="AK89" s="384"/>
      <c r="AL89" s="385"/>
      <c r="AM89" s="386"/>
      <c r="AN89" s="387"/>
      <c r="AO89" s="304"/>
      <c r="AP89" s="304"/>
      <c r="AQ89" s="304" t="s">
        <v>392</v>
      </c>
      <c r="AR89" s="304" t="s">
        <v>392</v>
      </c>
      <c r="AS89" s="304" t="s">
        <v>392</v>
      </c>
      <c r="AT89" s="304" t="s">
        <v>392</v>
      </c>
      <c r="AU89" s="304" t="s">
        <v>392</v>
      </c>
      <c r="AV89" s="304">
        <f>IF(AND(AV84&gt;0,AU84&lt;0),(AV92-(AV84/(AV84-AU84))),0)</f>
        <v>5.756175615361844</v>
      </c>
      <c r="AW89" s="304" t="s">
        <v>392</v>
      </c>
      <c r="AX89" s="304" t="s">
        <v>392</v>
      </c>
      <c r="AY89" s="304" t="s">
        <v>392</v>
      </c>
      <c r="AZ89" s="304" t="s">
        <v>392</v>
      </c>
    </row>
    <row r="90" spans="1:52" ht="15.75" thickBot="1" x14ac:dyDescent="0.3">
      <c r="A90" s="138" t="s">
        <v>306</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77"/>
      <c r="AL90" s="378"/>
      <c r="AM90" s="379"/>
      <c r="AN90" s="380"/>
      <c r="AO90" s="305"/>
      <c r="AP90" s="305"/>
      <c r="AQ90" s="305" t="s">
        <v>392</v>
      </c>
      <c r="AR90" s="305" t="s">
        <v>392</v>
      </c>
      <c r="AS90" s="305" t="s">
        <v>392</v>
      </c>
      <c r="AT90" s="305" t="s">
        <v>392</v>
      </c>
      <c r="AU90" s="305" t="s">
        <v>392</v>
      </c>
      <c r="AV90" s="305" t="s">
        <v>392</v>
      </c>
      <c r="AW90" s="306">
        <f>IF(AND(AW87&gt;0,AV87&lt;0),(AW92-(AW87/(AW87-AV87))),0)</f>
        <v>6.9074118739336683</v>
      </c>
      <c r="AX90" s="306" t="s">
        <v>392</v>
      </c>
      <c r="AY90" s="306" t="s">
        <v>392</v>
      </c>
      <c r="AZ90" s="306" t="s">
        <v>392</v>
      </c>
    </row>
    <row r="91" spans="1:52"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0"/>
      <c r="AT91" s="130"/>
      <c r="AU91" s="130"/>
      <c r="AV91" s="130"/>
      <c r="AW91" s="130"/>
      <c r="AX91" s="130"/>
      <c r="AY91" s="132"/>
    </row>
    <row r="92" spans="1:52" x14ac:dyDescent="0.25">
      <c r="A92" s="131" t="s">
        <v>305</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v>1</v>
      </c>
      <c r="AR92" s="136">
        <v>2</v>
      </c>
      <c r="AS92" s="136">
        <v>3</v>
      </c>
      <c r="AT92" s="136">
        <v>4</v>
      </c>
      <c r="AU92" s="136">
        <v>5</v>
      </c>
      <c r="AV92" s="136">
        <v>6</v>
      </c>
      <c r="AW92" s="136">
        <v>7</v>
      </c>
      <c r="AX92" s="136">
        <v>8</v>
      </c>
      <c r="AY92" s="136">
        <v>9</v>
      </c>
      <c r="AZ92" s="136">
        <v>10</v>
      </c>
    </row>
    <row r="93" spans="1:52" x14ac:dyDescent="0.25">
      <c r="A93" s="135" t="s">
        <v>304</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3"/>
      <c r="AR93" s="132"/>
      <c r="AS93" s="133"/>
      <c r="AT93" s="132"/>
      <c r="AU93" s="133"/>
      <c r="AV93" s="132"/>
      <c r="AW93" s="132"/>
      <c r="AX93" s="132"/>
      <c r="AY93" s="132"/>
    </row>
    <row r="94" spans="1:52" x14ac:dyDescent="0.25">
      <c r="A94" s="135" t="s">
        <v>303</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236"/>
      <c r="AP94" s="237"/>
      <c r="AQ94" s="133"/>
      <c r="AR94" s="132"/>
      <c r="AS94" s="133"/>
      <c r="AT94" s="132"/>
      <c r="AU94" s="133"/>
      <c r="AV94" s="132"/>
      <c r="AW94" s="132"/>
      <c r="AX94" s="132"/>
      <c r="AY94" s="130"/>
    </row>
    <row r="95" spans="1:52" x14ac:dyDescent="0.25">
      <c r="A95" s="135" t="s">
        <v>302</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3"/>
      <c r="AR95" s="132"/>
      <c r="AS95" s="133"/>
      <c r="AT95" s="132"/>
      <c r="AU95" s="133"/>
      <c r="AV95" s="132"/>
      <c r="AW95" s="132"/>
      <c r="AX95" s="132"/>
      <c r="AY95" s="130"/>
    </row>
    <row r="96" spans="1:52" x14ac:dyDescent="0.25">
      <c r="A96" s="131" t="s">
        <v>301</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c r="AS96" s="130"/>
      <c r="AT96" s="130"/>
      <c r="AU96" s="130"/>
      <c r="AV96" s="130"/>
      <c r="AW96" s="130"/>
      <c r="AX96" s="130"/>
    </row>
  </sheetData>
  <mergeCells count="188">
    <mergeCell ref="A5:AX5"/>
    <mergeCell ref="A7:AX7"/>
    <mergeCell ref="A9:AX9"/>
    <mergeCell ref="A10:AX10"/>
    <mergeCell ref="A12:AX12"/>
    <mergeCell ref="A13:AX13"/>
    <mergeCell ref="A29:AJ29"/>
    <mergeCell ref="AK29:AL29"/>
    <mergeCell ref="AN29:AP29"/>
    <mergeCell ref="A26:AJ26"/>
    <mergeCell ref="AK26:AL26"/>
    <mergeCell ref="AN26:AP26"/>
    <mergeCell ref="A28:AJ28"/>
    <mergeCell ref="AK28:AL28"/>
    <mergeCell ref="AN28:AP28"/>
    <mergeCell ref="A27:AJ27"/>
    <mergeCell ref="AK27:AL27"/>
    <mergeCell ref="A15:AX15"/>
    <mergeCell ref="A16:AX16"/>
    <mergeCell ref="A18:AX18"/>
    <mergeCell ref="A22:AX22"/>
    <mergeCell ref="AW25:AX25"/>
    <mergeCell ref="AW26:AX26"/>
    <mergeCell ref="AW27:AX27"/>
    <mergeCell ref="A30:AJ30"/>
    <mergeCell ref="AK30:AL30"/>
    <mergeCell ref="AW28:AX28"/>
    <mergeCell ref="AW29:AX29"/>
    <mergeCell ref="AN27:AP27"/>
    <mergeCell ref="A24:AJ24"/>
    <mergeCell ref="AK24:AL24"/>
    <mergeCell ref="A25:AJ25"/>
    <mergeCell ref="AK25:AL25"/>
    <mergeCell ref="AN25:AP25"/>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30"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Расчет доходной части модели</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'Расчет доходной части модели'!Область_печати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2025-04-23T07:44:42Z</cp:lastPrinted>
  <dcterms:created xsi:type="dcterms:W3CDTF">2015-08-16T15:31:05Z</dcterms:created>
  <dcterms:modified xsi:type="dcterms:W3CDTF">2025-04-28T17:54:50Z</dcterms:modified>
</cp:coreProperties>
</file>