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O:\Стройка\Проектный отдел\ИПр 2025-2031\5. Проектная документация\ИП РЕГИОН 2025\01_Озерная 1\"/>
    </mc:Choice>
  </mc:AlternateContent>
  <bookViews>
    <workbookView xWindow="0" yWindow="0" windowWidth="28800" windowHeight="1233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5" i="1" l="1"/>
  <c r="J14" i="1"/>
  <c r="F10" i="1" l="1"/>
  <c r="E10" i="1"/>
  <c r="M4" i="1"/>
  <c r="N4" i="1"/>
  <c r="M5" i="1"/>
  <c r="N5" i="1"/>
  <c r="J8" i="1"/>
  <c r="E9" i="1"/>
  <c r="I9" i="1"/>
  <c r="E12" i="1"/>
  <c r="M14" i="1"/>
  <c r="J30" i="1"/>
  <c r="J31" i="1"/>
  <c r="J9" i="1" l="1"/>
  <c r="K10" i="1" l="1"/>
  <c r="K9" i="1"/>
  <c r="J22" i="1"/>
  <c r="J26" i="1" s="1"/>
  <c r="D13" i="1"/>
</calcChain>
</file>

<file path=xl/sharedStrings.xml><?xml version="1.0" encoding="utf-8"?>
<sst xmlns="http://schemas.openxmlformats.org/spreadsheetml/2006/main" count="41" uniqueCount="37">
  <si>
    <t>Объёмы работ:</t>
  </si>
  <si>
    <t>м</t>
  </si>
  <si>
    <t>Прокладка кабеля в земле открыто</t>
  </si>
  <si>
    <t>ВЕДОМОСТЬ ОБЪЁМОВ РАБОТ</t>
  </si>
  <si>
    <t>по объекту:</t>
  </si>
  <si>
    <t>№ п/п</t>
  </si>
  <si>
    <t>Марка кабеля</t>
  </si>
  <si>
    <t>-</t>
  </si>
  <si>
    <t>Ед.изм.</t>
  </si>
  <si>
    <t>Кол-во</t>
  </si>
  <si>
    <t>Наименование</t>
  </si>
  <si>
    <t>Общая длина трассы</t>
  </si>
  <si>
    <t>Протяженность ГНБ №1</t>
  </si>
  <si>
    <t>Количество кабелей в трассе</t>
  </si>
  <si>
    <t>шт.</t>
  </si>
  <si>
    <t>5</t>
  </si>
  <si>
    <t>5.1</t>
  </si>
  <si>
    <t>Участок №1 (в земле)</t>
  </si>
  <si>
    <t>В ПНД</t>
  </si>
  <si>
    <t>Откр</t>
  </si>
  <si>
    <t xml:space="preserve"> 4х95</t>
  </si>
  <si>
    <t xml:space="preserve"> 4х240</t>
  </si>
  <si>
    <t>Ширина</t>
  </si>
  <si>
    <t>D</t>
  </si>
  <si>
    <t>Высота</t>
  </si>
  <si>
    <t>R</t>
  </si>
  <si>
    <t>Раскопка</t>
  </si>
  <si>
    <t>Песч. Основ.+Под</t>
  </si>
  <si>
    <t>Вытесн. Грунт</t>
  </si>
  <si>
    <t>Засыпка</t>
  </si>
  <si>
    <t>Погрузка/вывоз</t>
  </si>
  <si>
    <t>Огракс</t>
  </si>
  <si>
    <t>кг</t>
  </si>
  <si>
    <t>Прокладка кабеля в земле в трубе ПНД (2 трубы)</t>
  </si>
  <si>
    <t>Прокладка кабеля в ГНБ (2 трубы), в том числе:</t>
  </si>
  <si>
    <t>"Реконструкция 1КЛ 10 кВ АСБл-10 3х240 протяженностью 0,19 км, направлением от ПС-671 с.3 яч.55 (ф.355 А) до РТП-65 с.1 яч.5, расположенной по адресу: Московская обл., г. Химки, ул. Кудрявцева  (участок кабельной линии по адресу: Московская обл., г.Химки, в районе ул.Озерная, д.1), (1 КЛ в 2026 г.)"</t>
  </si>
  <si>
    <t>АПвПуг-10 3(1х240/50)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</si>
</sst>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"/>
  </numFmts>
  <fonts count="7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55">
    <xf numFmtId="0" fontId="0" fillId="0" borderId="0" xfId="0"/>
    <xf numFmtId="0" fontId="2" fillId="0" borderId="0" xfId="1" applyFont="1" applyAlignment="1">
      <alignment vertical="center"/>
    </xf>
    <xf numFmtId="0" fontId="1" fillId="0" borderId="0" xfId="1" applyFont="1" applyAlignment="1">
      <alignment horizontal="center"/>
    </xf>
    <xf numFmtId="0" fontId="3" fillId="0" borderId="0" xfId="1" applyFont="1" applyAlignment="1">
      <alignment vertical="center"/>
    </xf>
    <xf numFmtId="0" fontId="4" fillId="0" borderId="0" xfId="1" applyFont="1" applyAlignment="1">
      <alignment horizontal="center"/>
    </xf>
    <xf numFmtId="0" fontId="5" fillId="0" borderId="0" xfId="0" applyFont="1"/>
    <xf numFmtId="0" fontId="5" fillId="0" borderId="1" xfId="0" applyFont="1" applyBorder="1" applyAlignment="1">
      <alignment horizontal="center"/>
    </xf>
    <xf numFmtId="0" fontId="2" fillId="0" borderId="1" xfId="1" applyFont="1" applyBorder="1" applyAlignment="1">
      <alignment horizontal="center" vertical="center"/>
    </xf>
    <xf numFmtId="0" fontId="2" fillId="0" borderId="1" xfId="1" applyFont="1" applyBorder="1" applyAlignment="1">
      <alignment vertical="center"/>
    </xf>
    <xf numFmtId="0" fontId="6" fillId="0" borderId="0" xfId="0" applyFont="1" applyAlignment="1">
      <alignment horizontal="center" wrapText="1"/>
    </xf>
    <xf numFmtId="49" fontId="5" fillId="0" borderId="1" xfId="0" applyNumberFormat="1" applyFont="1" applyBorder="1" applyAlignment="1">
      <alignment horizontal="center"/>
    </xf>
    <xf numFmtId="4" fontId="5" fillId="0" borderId="0" xfId="0" applyNumberFormat="1" applyFont="1"/>
    <xf numFmtId="4" fontId="1" fillId="0" borderId="0" xfId="1" applyNumberFormat="1" applyFont="1" applyAlignment="1">
      <alignment horizontal="center"/>
    </xf>
    <xf numFmtId="4" fontId="1" fillId="0" borderId="0" xfId="1" applyNumberFormat="1" applyFont="1"/>
    <xf numFmtId="3" fontId="5" fillId="0" borderId="1" xfId="0" applyNumberFormat="1" applyFont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4" fontId="1" fillId="0" borderId="7" xfId="1" applyNumberFormat="1" applyFont="1" applyBorder="1" applyAlignment="1">
      <alignment horizontal="center"/>
    </xf>
    <xf numFmtId="4" fontId="1" fillId="0" borderId="8" xfId="1" applyNumberFormat="1" applyFont="1" applyBorder="1"/>
    <xf numFmtId="4" fontId="1" fillId="0" borderId="9" xfId="1" applyNumberFormat="1" applyFont="1" applyBorder="1" applyAlignment="1">
      <alignment horizontal="center"/>
    </xf>
    <xf numFmtId="4" fontId="1" fillId="2" borderId="10" xfId="1" applyNumberFormat="1" applyFont="1" applyFill="1" applyBorder="1"/>
    <xf numFmtId="4" fontId="4" fillId="0" borderId="7" xfId="1" applyNumberFormat="1" applyFont="1" applyBorder="1" applyAlignment="1">
      <alignment horizontal="center"/>
    </xf>
    <xf numFmtId="4" fontId="4" fillId="0" borderId="8" xfId="1" applyNumberFormat="1" applyFont="1" applyBorder="1"/>
    <xf numFmtId="4" fontId="4" fillId="0" borderId="0" xfId="1" applyNumberFormat="1" applyFont="1"/>
    <xf numFmtId="4" fontId="5" fillId="0" borderId="9" xfId="0" applyNumberFormat="1" applyFont="1" applyBorder="1"/>
    <xf numFmtId="4" fontId="5" fillId="0" borderId="10" xfId="0" applyNumberFormat="1" applyFont="1" applyBorder="1"/>
    <xf numFmtId="4" fontId="5" fillId="0" borderId="7" xfId="0" applyNumberFormat="1" applyFont="1" applyBorder="1"/>
    <xf numFmtId="4" fontId="5" fillId="0" borderId="8" xfId="0" applyNumberFormat="1" applyFont="1" applyBorder="1"/>
    <xf numFmtId="4" fontId="5" fillId="2" borderId="10" xfId="0" applyNumberFormat="1" applyFont="1" applyFill="1" applyBorder="1"/>
    <xf numFmtId="4" fontId="1" fillId="2" borderId="8" xfId="1" applyNumberFormat="1" applyFont="1" applyFill="1" applyBorder="1"/>
    <xf numFmtId="4" fontId="1" fillId="0" borderId="10" xfId="1" applyNumberFormat="1" applyFont="1" applyBorder="1"/>
    <xf numFmtId="0" fontId="4" fillId="0" borderId="0" xfId="1" applyFont="1" applyBorder="1" applyAlignment="1">
      <alignment horizontal="center" wrapText="1"/>
    </xf>
    <xf numFmtId="0" fontId="5" fillId="0" borderId="0" xfId="0" applyFont="1" applyBorder="1" applyAlignment="1">
      <alignment horizontal="center"/>
    </xf>
    <xf numFmtId="0" fontId="2" fillId="0" borderId="0" xfId="1" applyFont="1" applyBorder="1" applyAlignment="1">
      <alignment vertical="center"/>
    </xf>
    <xf numFmtId="0" fontId="2" fillId="0" borderId="0" xfId="1" applyFont="1" applyBorder="1" applyAlignment="1">
      <alignment horizontal="center" vertical="center"/>
    </xf>
    <xf numFmtId="0" fontId="5" fillId="0" borderId="0" xfId="0" applyFont="1" applyBorder="1"/>
    <xf numFmtId="0" fontId="5" fillId="3" borderId="0" xfId="0" applyFont="1" applyFill="1" applyBorder="1" applyAlignment="1">
      <alignment horizontal="center"/>
    </xf>
    <xf numFmtId="0" fontId="2" fillId="3" borderId="0" xfId="1" applyFont="1" applyFill="1" applyBorder="1" applyAlignment="1">
      <alignment vertical="center"/>
    </xf>
    <xf numFmtId="0" fontId="2" fillId="3" borderId="0" xfId="1" applyFont="1" applyFill="1" applyBorder="1" applyAlignment="1">
      <alignment horizontal="center" vertical="center"/>
    </xf>
    <xf numFmtId="49" fontId="5" fillId="3" borderId="0" xfId="0" applyNumberFormat="1" applyFont="1" applyFill="1" applyBorder="1" applyAlignment="1">
      <alignment horizontal="center"/>
    </xf>
    <xf numFmtId="49" fontId="5" fillId="0" borderId="0" xfId="0" applyNumberFormat="1" applyFont="1" applyBorder="1" applyAlignment="1">
      <alignment horizontal="center"/>
    </xf>
    <xf numFmtId="4" fontId="5" fillId="0" borderId="5" xfId="0" applyNumberFormat="1" applyFont="1" applyBorder="1" applyAlignment="1">
      <alignment horizontal="center" vertical="center"/>
    </xf>
    <xf numFmtId="4" fontId="5" fillId="0" borderId="6" xfId="0" applyNumberFormat="1" applyFont="1" applyBorder="1" applyAlignment="1">
      <alignment horizontal="center" vertical="center"/>
    </xf>
    <xf numFmtId="0" fontId="1" fillId="0" borderId="5" xfId="1" applyFont="1" applyBorder="1" applyAlignment="1">
      <alignment horizontal="center"/>
    </xf>
    <xf numFmtId="0" fontId="1" fillId="0" borderId="6" xfId="1" applyFont="1" applyBorder="1" applyAlignment="1">
      <alignment horizontal="center"/>
    </xf>
    <xf numFmtId="4" fontId="1" fillId="0" borderId="5" xfId="1" applyNumberFormat="1" applyFont="1" applyBorder="1" applyAlignment="1">
      <alignment horizontal="center"/>
    </xf>
    <xf numFmtId="4" fontId="1" fillId="0" borderId="6" xfId="1" applyNumberFormat="1" applyFont="1" applyBorder="1" applyAlignment="1">
      <alignment horizontal="center"/>
    </xf>
    <xf numFmtId="4" fontId="5" fillId="0" borderId="5" xfId="0" applyNumberFormat="1" applyFont="1" applyBorder="1" applyAlignment="1">
      <alignment horizontal="center"/>
    </xf>
    <xf numFmtId="4" fontId="5" fillId="0" borderId="6" xfId="0" applyNumberFormat="1" applyFont="1" applyBorder="1" applyAlignment="1">
      <alignment horizontal="center"/>
    </xf>
    <xf numFmtId="0" fontId="5" fillId="0" borderId="0" xfId="0" applyFont="1" applyBorder="1" applyAlignment="1">
      <alignment horizontal="left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wrapText="1"/>
    </xf>
    <xf numFmtId="0" fontId="5" fillId="0" borderId="2" xfId="0" applyFont="1" applyBorder="1" applyAlignment="1">
      <alignment horizontal="left"/>
    </xf>
    <xf numFmtId="0" fontId="5" fillId="0" borderId="3" xfId="0" applyFont="1" applyBorder="1" applyAlignment="1">
      <alignment horizontal="left"/>
    </xf>
    <xf numFmtId="0" fontId="5" fillId="0" borderId="4" xfId="0" applyFont="1" applyBorder="1" applyAlignment="1">
      <alignment horizontal="left"/>
    </xf>
  </cellXfs>
  <cellStyles count="2">
    <cellStyle name="Обычный" xfId="0" builtinId="0"/>
    <cellStyle name="Обычный 2 1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1"/>
  <sheetViews>
    <sheetView tabSelected="1" workbookViewId="0">
      <selection activeCell="G24" sqref="G24"/>
    </sheetView>
  </sheetViews>
  <sheetFormatPr defaultRowHeight="15" x14ac:dyDescent="0.25"/>
  <cols>
    <col min="1" max="1" width="7.28515625" style="5" customWidth="1"/>
    <col min="2" max="2" width="46.85546875" style="5" customWidth="1"/>
    <col min="3" max="3" width="34.28515625" style="5" customWidth="1"/>
    <col min="4" max="4" width="38.140625" style="5" bestFit="1" customWidth="1"/>
    <col min="5" max="8" width="9.140625" style="5"/>
    <col min="9" max="9" width="9.140625" style="11"/>
    <col min="10" max="10" width="12.7109375" style="11" bestFit="1" customWidth="1"/>
    <col min="11" max="13" width="9.140625" style="11"/>
    <col min="14" max="16384" width="9.140625" style="5"/>
  </cols>
  <sheetData>
    <row r="1" spans="1:14" ht="15.75" x14ac:dyDescent="0.25">
      <c r="A1" s="50" t="s">
        <v>3</v>
      </c>
      <c r="B1" s="50"/>
      <c r="C1" s="50"/>
      <c r="D1" s="50"/>
    </row>
    <row r="2" spans="1:14" ht="15.75" x14ac:dyDescent="0.25">
      <c r="A2" s="50" t="s">
        <v>4</v>
      </c>
      <c r="B2" s="50"/>
      <c r="C2" s="50"/>
      <c r="D2" s="50"/>
    </row>
    <row r="3" spans="1:14" ht="47.25" customHeight="1" x14ac:dyDescent="0.25">
      <c r="A3" s="51" t="s">
        <v>35</v>
      </c>
      <c r="B3" s="51" t="s">
        <v>0</v>
      </c>
      <c r="C3" s="51"/>
      <c r="D3" s="51"/>
      <c r="E3" s="1"/>
      <c r="F3" s="1"/>
      <c r="G3" s="1"/>
      <c r="H3" s="2"/>
      <c r="I3" s="12" t="s">
        <v>18</v>
      </c>
      <c r="J3" s="13" t="s">
        <v>19</v>
      </c>
      <c r="K3" s="13"/>
      <c r="M3" s="11" t="s">
        <v>20</v>
      </c>
      <c r="N3" s="5" t="s">
        <v>21</v>
      </c>
    </row>
    <row r="4" spans="1:14" ht="15.75" customHeight="1" x14ac:dyDescent="0.25">
      <c r="A4" s="9"/>
      <c r="B4" s="9"/>
      <c r="C4" s="9"/>
      <c r="D4" s="9"/>
      <c r="E4" s="1"/>
      <c r="F4" s="1"/>
      <c r="G4" s="1"/>
      <c r="H4" s="2" t="s">
        <v>22</v>
      </c>
      <c r="I4" s="12">
        <v>0.62</v>
      </c>
      <c r="J4" s="13">
        <v>0.3</v>
      </c>
      <c r="K4" s="13"/>
      <c r="L4" s="14" t="s">
        <v>23</v>
      </c>
      <c r="M4" s="16">
        <f>48/1000</f>
        <v>4.8000000000000001E-2</v>
      </c>
      <c r="N4" s="16">
        <f>71/1000</f>
        <v>7.0999999999999994E-2</v>
      </c>
    </row>
    <row r="5" spans="1:14" ht="15.75" x14ac:dyDescent="0.25">
      <c r="A5" s="6" t="s">
        <v>5</v>
      </c>
      <c r="B5" s="7" t="s">
        <v>10</v>
      </c>
      <c r="C5" s="7" t="s">
        <v>8</v>
      </c>
      <c r="D5" s="7" t="s">
        <v>9</v>
      </c>
      <c r="E5" s="1"/>
      <c r="F5" s="1"/>
      <c r="G5" s="1"/>
      <c r="H5" s="2" t="s">
        <v>24</v>
      </c>
      <c r="I5" s="12">
        <v>0.96</v>
      </c>
      <c r="J5" s="13">
        <v>0.9</v>
      </c>
      <c r="K5" s="13"/>
      <c r="L5" s="15" t="s">
        <v>25</v>
      </c>
      <c r="M5" s="16">
        <f>M4/2</f>
        <v>2.4E-2</v>
      </c>
      <c r="N5" s="16">
        <f>N4/2</f>
        <v>3.5499999999999997E-2</v>
      </c>
    </row>
    <row r="6" spans="1:14" ht="16.5" thickBot="1" x14ac:dyDescent="0.3">
      <c r="A6" s="52" t="s">
        <v>17</v>
      </c>
      <c r="B6" s="53"/>
      <c r="C6" s="53"/>
      <c r="D6" s="54"/>
      <c r="E6" s="1"/>
      <c r="F6" s="1"/>
      <c r="G6" s="1"/>
      <c r="H6" s="2"/>
      <c r="I6" s="12"/>
      <c r="J6" s="13"/>
      <c r="K6" s="13"/>
    </row>
    <row r="7" spans="1:14" ht="16.5" thickBot="1" x14ac:dyDescent="0.3">
      <c r="A7" s="6">
        <v>1</v>
      </c>
      <c r="B7" s="8" t="s">
        <v>6</v>
      </c>
      <c r="C7" s="7" t="s">
        <v>7</v>
      </c>
      <c r="D7" s="7" t="s">
        <v>36</v>
      </c>
      <c r="E7" s="1"/>
      <c r="F7" s="1"/>
      <c r="G7" s="1"/>
      <c r="I7" s="43" t="s">
        <v>26</v>
      </c>
      <c r="J7" s="44"/>
      <c r="K7" s="13"/>
    </row>
    <row r="8" spans="1:14" ht="15.75" x14ac:dyDescent="0.25">
      <c r="A8" s="6">
        <v>2</v>
      </c>
      <c r="B8" s="8" t="s">
        <v>13</v>
      </c>
      <c r="C8" s="7" t="s">
        <v>14</v>
      </c>
      <c r="D8" s="7">
        <v>1</v>
      </c>
      <c r="E8" s="1"/>
      <c r="F8" s="1"/>
      <c r="G8" s="1"/>
      <c r="H8" s="2"/>
      <c r="I8" s="17"/>
      <c r="J8" s="18">
        <f>D9*J4*J5</f>
        <v>40.5</v>
      </c>
      <c r="K8" s="13"/>
    </row>
    <row r="9" spans="1:14" ht="16.5" thickBot="1" x14ac:dyDescent="0.3">
      <c r="A9" s="6">
        <v>3</v>
      </c>
      <c r="B9" s="8" t="s">
        <v>2</v>
      </c>
      <c r="C9" s="7" t="s">
        <v>1</v>
      </c>
      <c r="D9" s="7">
        <v>150</v>
      </c>
      <c r="E9" s="1">
        <f>D9*6</f>
        <v>900</v>
      </c>
      <c r="F9" s="1"/>
      <c r="G9" s="1"/>
      <c r="H9" s="2"/>
      <c r="I9" s="19">
        <f>D10*I4*I5</f>
        <v>23.808</v>
      </c>
      <c r="J9" s="20">
        <f>J8+I9</f>
        <v>64.307999999999993</v>
      </c>
      <c r="K9" s="13">
        <f>J9*0.1</f>
        <v>6.4307999999999996</v>
      </c>
    </row>
    <row r="10" spans="1:14" ht="15.75" x14ac:dyDescent="0.25">
      <c r="A10" s="6">
        <v>4</v>
      </c>
      <c r="B10" s="8" t="s">
        <v>33</v>
      </c>
      <c r="C10" s="7" t="s">
        <v>1</v>
      </c>
      <c r="D10" s="7">
        <v>40</v>
      </c>
      <c r="E10" s="1">
        <f>D10*6</f>
        <v>240</v>
      </c>
      <c r="F10" s="1">
        <f>D10*12</f>
        <v>480</v>
      </c>
      <c r="G10" s="3"/>
      <c r="H10" s="2"/>
      <c r="I10" s="12"/>
      <c r="J10" s="13"/>
      <c r="K10" s="13">
        <f>J9*0.9</f>
        <v>57.877199999999995</v>
      </c>
    </row>
    <row r="11" spans="1:14" ht="16.5" customHeight="1" x14ac:dyDescent="0.25">
      <c r="A11" s="6" t="s">
        <v>15</v>
      </c>
      <c r="B11" s="8" t="s">
        <v>34</v>
      </c>
      <c r="C11" s="7" t="s">
        <v>1</v>
      </c>
      <c r="D11" s="7">
        <v>0</v>
      </c>
      <c r="E11" s="3"/>
      <c r="F11" s="3"/>
      <c r="G11" s="3"/>
      <c r="H11" s="2"/>
      <c r="I11" s="12"/>
      <c r="J11" s="13"/>
      <c r="K11" s="13"/>
    </row>
    <row r="12" spans="1:14" ht="16.5" customHeight="1" thickBot="1" x14ac:dyDescent="0.3">
      <c r="A12" s="10" t="s">
        <v>16</v>
      </c>
      <c r="B12" s="8" t="s">
        <v>12</v>
      </c>
      <c r="C12" s="7" t="s">
        <v>1</v>
      </c>
      <c r="D12" s="7">
        <v>0</v>
      </c>
      <c r="E12" s="1">
        <f>D12*6</f>
        <v>0</v>
      </c>
      <c r="F12" s="3"/>
      <c r="G12" s="3"/>
      <c r="H12" s="2"/>
      <c r="I12" s="12"/>
      <c r="J12" s="13"/>
      <c r="K12" s="13"/>
    </row>
    <row r="13" spans="1:14" ht="16.5" thickBot="1" x14ac:dyDescent="0.3">
      <c r="A13" s="6"/>
      <c r="B13" s="8" t="s">
        <v>11</v>
      </c>
      <c r="C13" s="7" t="s">
        <v>1</v>
      </c>
      <c r="D13" s="7">
        <f>SUM(D9:D11)</f>
        <v>190</v>
      </c>
      <c r="E13" s="3"/>
      <c r="F13" s="3"/>
      <c r="G13" s="3"/>
      <c r="H13" s="2"/>
      <c r="I13" s="45" t="s">
        <v>27</v>
      </c>
      <c r="J13" s="46"/>
      <c r="K13" s="13"/>
    </row>
    <row r="14" spans="1:14" ht="15.75" x14ac:dyDescent="0.25">
      <c r="A14" s="49"/>
      <c r="B14" s="49"/>
      <c r="C14" s="49"/>
      <c r="D14" s="49"/>
      <c r="E14" s="31"/>
      <c r="F14" s="31"/>
      <c r="G14" s="4"/>
      <c r="H14" s="4"/>
      <c r="I14" s="21"/>
      <c r="J14" s="22">
        <f>D9*J4*0.3</f>
        <v>13.5</v>
      </c>
      <c r="K14" s="23"/>
      <c r="M14" s="11">
        <f>40*J4*0.1</f>
        <v>1.2000000000000002</v>
      </c>
    </row>
    <row r="15" spans="1:14" ht="15.75" thickBot="1" x14ac:dyDescent="0.3">
      <c r="A15" s="32"/>
      <c r="B15" s="33"/>
      <c r="C15" s="34"/>
      <c r="D15" s="34"/>
      <c r="E15" s="35"/>
      <c r="F15" s="35"/>
      <c r="I15" s="24">
        <f>D10*I4*0.3</f>
        <v>7.4399999999999995</v>
      </c>
      <c r="J15" s="25"/>
    </row>
    <row r="16" spans="1:14" ht="15.75" thickBot="1" x14ac:dyDescent="0.3">
      <c r="A16" s="32"/>
      <c r="B16" s="33"/>
      <c r="C16" s="34"/>
      <c r="D16" s="34"/>
      <c r="E16" s="35"/>
      <c r="F16" s="35"/>
    </row>
    <row r="17" spans="1:10" ht="15.75" thickBot="1" x14ac:dyDescent="0.3">
      <c r="A17" s="32"/>
      <c r="B17" s="33"/>
      <c r="C17" s="34"/>
      <c r="D17" s="34"/>
      <c r="E17" s="35"/>
      <c r="F17" s="35"/>
      <c r="I17" s="47" t="s">
        <v>28</v>
      </c>
      <c r="J17" s="48"/>
    </row>
    <row r="18" spans="1:10" ht="15.75" customHeight="1" x14ac:dyDescent="0.25">
      <c r="A18" s="36"/>
      <c r="B18" s="37"/>
      <c r="C18" s="38"/>
      <c r="D18" s="38"/>
      <c r="E18" s="35"/>
      <c r="F18" s="35"/>
      <c r="I18" s="26"/>
      <c r="J18" s="27"/>
    </row>
    <row r="19" spans="1:10" ht="15.75" customHeight="1" thickBot="1" x14ac:dyDescent="0.3">
      <c r="A19" s="36"/>
      <c r="B19" s="37"/>
      <c r="C19" s="38"/>
      <c r="D19" s="38"/>
      <c r="E19" s="35"/>
      <c r="F19" s="35"/>
      <c r="I19" s="24"/>
      <c r="J19" s="28"/>
    </row>
    <row r="20" spans="1:10" ht="15.75" customHeight="1" thickBot="1" x14ac:dyDescent="0.3">
      <c r="A20" s="39"/>
      <c r="B20" s="37"/>
      <c r="C20" s="38"/>
      <c r="D20" s="38"/>
      <c r="E20" s="35"/>
      <c r="F20" s="35"/>
    </row>
    <row r="21" spans="1:10" ht="16.5" thickBot="1" x14ac:dyDescent="0.3">
      <c r="A21" s="32"/>
      <c r="B21" s="33"/>
      <c r="C21" s="34"/>
      <c r="D21" s="34"/>
      <c r="E21" s="35"/>
      <c r="F21" s="35"/>
      <c r="I21" s="43" t="s">
        <v>29</v>
      </c>
      <c r="J21" s="44"/>
    </row>
    <row r="22" spans="1:10" ht="15.75" x14ac:dyDescent="0.25">
      <c r="A22" s="49"/>
      <c r="B22" s="49"/>
      <c r="C22" s="49"/>
      <c r="D22" s="49"/>
      <c r="E22" s="35"/>
      <c r="F22" s="35"/>
      <c r="I22" s="17"/>
      <c r="J22" s="29">
        <f>J9-J14-I15-J19</f>
        <v>43.367999999999995</v>
      </c>
    </row>
    <row r="23" spans="1:10" ht="16.5" thickBot="1" x14ac:dyDescent="0.3">
      <c r="A23" s="32"/>
      <c r="B23" s="33"/>
      <c r="C23" s="34"/>
      <c r="D23" s="34"/>
      <c r="E23" s="35"/>
      <c r="F23" s="35"/>
      <c r="I23" s="19"/>
      <c r="J23" s="30"/>
    </row>
    <row r="24" spans="1:10" ht="15.75" thickBot="1" x14ac:dyDescent="0.3">
      <c r="A24" s="32"/>
      <c r="B24" s="33"/>
      <c r="C24" s="34"/>
      <c r="D24" s="34"/>
      <c r="E24" s="35"/>
      <c r="F24" s="35"/>
    </row>
    <row r="25" spans="1:10" ht="15.75" thickBot="1" x14ac:dyDescent="0.3">
      <c r="A25" s="32"/>
      <c r="B25" s="33"/>
      <c r="C25" s="34"/>
      <c r="D25" s="34"/>
      <c r="E25" s="35"/>
      <c r="F25" s="35"/>
      <c r="I25" s="41" t="s">
        <v>30</v>
      </c>
      <c r="J25" s="42"/>
    </row>
    <row r="26" spans="1:10" ht="16.5" customHeight="1" x14ac:dyDescent="0.25">
      <c r="A26" s="32"/>
      <c r="B26" s="33"/>
      <c r="C26" s="34"/>
      <c r="D26" s="34"/>
      <c r="E26" s="35"/>
      <c r="F26" s="35"/>
      <c r="I26" s="17"/>
      <c r="J26" s="29">
        <f>J9-J22</f>
        <v>20.939999999999998</v>
      </c>
    </row>
    <row r="27" spans="1:10" ht="16.5" customHeight="1" thickBot="1" x14ac:dyDescent="0.3">
      <c r="A27" s="32"/>
      <c r="B27" s="33"/>
      <c r="C27" s="34"/>
      <c r="D27" s="34"/>
      <c r="E27" s="35"/>
      <c r="F27" s="35"/>
      <c r="I27" s="19"/>
      <c r="J27" s="30"/>
    </row>
    <row r="28" spans="1:10" ht="15.75" customHeight="1" thickBot="1" x14ac:dyDescent="0.3">
      <c r="A28" s="40"/>
      <c r="B28" s="33"/>
      <c r="C28" s="34"/>
      <c r="D28" s="34"/>
      <c r="E28" s="35"/>
      <c r="F28" s="35"/>
    </row>
    <row r="29" spans="1:10" ht="15.75" thickBot="1" x14ac:dyDescent="0.3">
      <c r="A29" s="32"/>
      <c r="B29" s="33"/>
      <c r="C29" s="34"/>
      <c r="D29" s="34"/>
      <c r="E29" s="35"/>
      <c r="F29" s="35"/>
      <c r="I29" s="41" t="s">
        <v>31</v>
      </c>
      <c r="J29" s="42"/>
    </row>
    <row r="30" spans="1:10" ht="15.75" x14ac:dyDescent="0.25">
      <c r="I30" s="17"/>
      <c r="J30" s="29">
        <f>2*3.14*M5*(5+M5)*4</f>
        <v>3.0288691200000004</v>
      </c>
    </row>
    <row r="31" spans="1:10" ht="16.5" thickBot="1" x14ac:dyDescent="0.3">
      <c r="I31" s="19" t="s">
        <v>32</v>
      </c>
      <c r="J31" s="30">
        <f>J30*2.4</f>
        <v>7.2692858880000006</v>
      </c>
    </row>
  </sheetData>
  <mergeCells count="12">
    <mergeCell ref="A22:D22"/>
    <mergeCell ref="A1:D1"/>
    <mergeCell ref="A2:D2"/>
    <mergeCell ref="A3:D3"/>
    <mergeCell ref="A6:D6"/>
    <mergeCell ref="A14:D14"/>
    <mergeCell ref="I29:J29"/>
    <mergeCell ref="I7:J7"/>
    <mergeCell ref="I13:J13"/>
    <mergeCell ref="I17:J17"/>
    <mergeCell ref="I21:J21"/>
    <mergeCell ref="I25:J2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2025-03-18T10:05:37Z</dcterms:created>
  <dcterms:modified xsi:type="dcterms:W3CDTF">2025-04-24T08:25:36Z</dcterms:modified>
</cp:coreProperties>
</file>